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royalmailgroup.com/personal/katherine_sealey_royalmail_com/Documents/Documents/_Wholesale/Calculators/2022_23/"/>
    </mc:Choice>
  </mc:AlternateContent>
  <xr:revisionPtr revIDLastSave="10" documentId="13_ncr:1_{8BD32F5E-3DB7-4A06-9252-F40651C4E475}" xr6:coauthVersionLast="44" xr6:coauthVersionMax="44" xr10:uidLastSave="{82C40200-FBE8-4E34-B82F-21B1845D112D}"/>
  <bookViews>
    <workbookView xWindow="-120" yWindow="-120" windowWidth="29040" windowHeight="15840" xr2:uid="{2D094D97-FC82-42D8-8F57-605BE518D50B}"/>
  </bookViews>
  <sheets>
    <sheet name="48 way sort" sheetId="1" r:id="rId1"/>
  </sheets>
  <externalReferences>
    <externalReference r:id="rId2"/>
    <externalReference r:id="rId3"/>
    <externalReference r:id="rId4"/>
    <externalReference r:id="rId5"/>
  </externalReferences>
  <definedNames>
    <definedName name="FisYr">[1]Control!$D$5</definedName>
    <definedName name="L_Customers">'[2]1.2 Customers'!$B$5:$B$57</definedName>
    <definedName name="L_Formats">'[2]1.1 Static Dictionary'!$J$5:$J$6</definedName>
    <definedName name="L_FYs">'[2]1.1 Static Dictionary'!$B$5:$B$14</definedName>
    <definedName name="L_Quarters">'[2]1.1 Static Dictionary'!$D$5:$D$8</definedName>
    <definedName name="L_Regions">'[2]1.1 Static Dictionary'!$H$5:$H$9</definedName>
    <definedName name="L_SSCs">'[2]1.4 SSCs'!$B$8:$B$93</definedName>
    <definedName name="L_Types">'[2]1.1 Static Dictionary'!$L$5:$L$7</definedName>
    <definedName name="PrdNo">[3]Control!$D$3</definedName>
    <definedName name="S_Customer">'[2]1.1 Static Dictionary'!$O$14</definedName>
    <definedName name="S_Format">'[2]1.1 Static Dictionary'!$O$6</definedName>
    <definedName name="S_FY_End">'[2]1.1 Static Dictionary'!$O$9</definedName>
    <definedName name="S_FY_Start">'[2]1.1 Static Dictionary'!$O$7</definedName>
    <definedName name="S_Qtr_End">'[2]1.1 Static Dictionary'!$O$10</definedName>
    <definedName name="S_Qtr_Start">'[2]1.1 Static Dictionary'!$O$8</definedName>
    <definedName name="S_QtrCount">'[2]1.1 Static Dictionary'!$P$13</definedName>
    <definedName name="S_Type">'[2]1.1 Static Dictionary'!$O$16</definedName>
    <definedName name="SCALER">'[4]Product Totals'!$E$21:$H$39</definedName>
    <definedName name="St_Customers">'[2]1.2 Customers'!$B$4</definedName>
    <definedName name="St_SSCs">'[2]1.4 SSCs'!$B$7</definedName>
    <definedName name="Threshol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9" i="1" l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H12" i="1"/>
  <c r="I12" i="1"/>
  <c r="D63" i="1" l="1"/>
  <c r="D62" i="1"/>
  <c r="D65" i="1" s="1"/>
  <c r="O59" i="1"/>
  <c r="R59" i="1" s="1"/>
  <c r="S59" i="1" s="1"/>
  <c r="E59" i="1"/>
  <c r="G59" i="1" s="1"/>
  <c r="K59" i="1" s="1"/>
  <c r="O58" i="1"/>
  <c r="R58" i="1" s="1"/>
  <c r="S58" i="1" s="1"/>
  <c r="E58" i="1"/>
  <c r="G58" i="1" s="1"/>
  <c r="K58" i="1" s="1"/>
  <c r="O57" i="1"/>
  <c r="R57" i="1" s="1"/>
  <c r="S57" i="1" s="1"/>
  <c r="E57" i="1"/>
  <c r="G57" i="1" s="1"/>
  <c r="K57" i="1" s="1"/>
  <c r="O56" i="1"/>
  <c r="R56" i="1" s="1"/>
  <c r="S56" i="1" s="1"/>
  <c r="E56" i="1"/>
  <c r="G56" i="1" s="1"/>
  <c r="K56" i="1" s="1"/>
  <c r="O55" i="1"/>
  <c r="R55" i="1" s="1"/>
  <c r="S55" i="1" s="1"/>
  <c r="E55" i="1"/>
  <c r="G55" i="1" s="1"/>
  <c r="K55" i="1" s="1"/>
  <c r="O54" i="1"/>
  <c r="R54" i="1" s="1"/>
  <c r="S54" i="1" s="1"/>
  <c r="E54" i="1"/>
  <c r="G54" i="1" s="1"/>
  <c r="K54" i="1" s="1"/>
  <c r="O53" i="1"/>
  <c r="R53" i="1" s="1"/>
  <c r="S53" i="1" s="1"/>
  <c r="E53" i="1"/>
  <c r="G53" i="1" s="1"/>
  <c r="K53" i="1" s="1"/>
  <c r="O52" i="1"/>
  <c r="R52" i="1" s="1"/>
  <c r="S52" i="1" s="1"/>
  <c r="E52" i="1"/>
  <c r="G52" i="1" s="1"/>
  <c r="K52" i="1" s="1"/>
  <c r="O51" i="1"/>
  <c r="R51" i="1" s="1"/>
  <c r="S51" i="1" s="1"/>
  <c r="E51" i="1"/>
  <c r="G51" i="1" s="1"/>
  <c r="K51" i="1" s="1"/>
  <c r="O50" i="1"/>
  <c r="R50" i="1" s="1"/>
  <c r="S50" i="1" s="1"/>
  <c r="E50" i="1"/>
  <c r="G50" i="1" s="1"/>
  <c r="K50" i="1" s="1"/>
  <c r="O49" i="1"/>
  <c r="R49" i="1" s="1"/>
  <c r="S49" i="1" s="1"/>
  <c r="E49" i="1"/>
  <c r="G49" i="1" s="1"/>
  <c r="K49" i="1" s="1"/>
  <c r="O48" i="1"/>
  <c r="R48" i="1" s="1"/>
  <c r="S48" i="1" s="1"/>
  <c r="E48" i="1"/>
  <c r="G48" i="1" s="1"/>
  <c r="K48" i="1" s="1"/>
  <c r="O47" i="1"/>
  <c r="R47" i="1" s="1"/>
  <c r="S47" i="1" s="1"/>
  <c r="E47" i="1"/>
  <c r="G47" i="1" s="1"/>
  <c r="K47" i="1" s="1"/>
  <c r="O46" i="1"/>
  <c r="R46" i="1" s="1"/>
  <c r="S46" i="1" s="1"/>
  <c r="E46" i="1"/>
  <c r="G46" i="1" s="1"/>
  <c r="K46" i="1" s="1"/>
  <c r="O45" i="1"/>
  <c r="R45" i="1" s="1"/>
  <c r="S45" i="1" s="1"/>
  <c r="E45" i="1"/>
  <c r="G45" i="1" s="1"/>
  <c r="K45" i="1" s="1"/>
  <c r="O44" i="1"/>
  <c r="R44" i="1" s="1"/>
  <c r="S44" i="1" s="1"/>
  <c r="E44" i="1"/>
  <c r="G44" i="1" s="1"/>
  <c r="K44" i="1" s="1"/>
  <c r="O43" i="1"/>
  <c r="R43" i="1" s="1"/>
  <c r="S43" i="1" s="1"/>
  <c r="E43" i="1"/>
  <c r="G43" i="1" s="1"/>
  <c r="K43" i="1" s="1"/>
  <c r="O42" i="1"/>
  <c r="R42" i="1" s="1"/>
  <c r="S42" i="1" s="1"/>
  <c r="E42" i="1"/>
  <c r="G42" i="1" s="1"/>
  <c r="K42" i="1" s="1"/>
  <c r="O41" i="1"/>
  <c r="R41" i="1" s="1"/>
  <c r="S41" i="1" s="1"/>
  <c r="E41" i="1"/>
  <c r="G41" i="1" s="1"/>
  <c r="K41" i="1" s="1"/>
  <c r="O40" i="1"/>
  <c r="R40" i="1" s="1"/>
  <c r="S40" i="1" s="1"/>
  <c r="E40" i="1"/>
  <c r="G40" i="1" s="1"/>
  <c r="K40" i="1" s="1"/>
  <c r="O39" i="1"/>
  <c r="R39" i="1" s="1"/>
  <c r="S39" i="1" s="1"/>
  <c r="E39" i="1"/>
  <c r="G39" i="1" s="1"/>
  <c r="K39" i="1" s="1"/>
  <c r="O36" i="1"/>
  <c r="R36" i="1" s="1"/>
  <c r="S36" i="1" s="1"/>
  <c r="E36" i="1"/>
  <c r="G36" i="1" s="1"/>
  <c r="K36" i="1" s="1"/>
  <c r="O35" i="1"/>
  <c r="R35" i="1" s="1"/>
  <c r="S35" i="1" s="1"/>
  <c r="E35" i="1"/>
  <c r="G35" i="1" s="1"/>
  <c r="K35" i="1" s="1"/>
  <c r="O34" i="1"/>
  <c r="R34" i="1" s="1"/>
  <c r="S34" i="1" s="1"/>
  <c r="E34" i="1"/>
  <c r="G34" i="1" s="1"/>
  <c r="K34" i="1" s="1"/>
  <c r="O33" i="1"/>
  <c r="R33" i="1" s="1"/>
  <c r="S33" i="1" s="1"/>
  <c r="E33" i="1"/>
  <c r="G33" i="1" s="1"/>
  <c r="K33" i="1" s="1"/>
  <c r="O32" i="1"/>
  <c r="R32" i="1" s="1"/>
  <c r="S32" i="1" s="1"/>
  <c r="E32" i="1"/>
  <c r="G32" i="1" s="1"/>
  <c r="K32" i="1" s="1"/>
  <c r="O31" i="1"/>
  <c r="R31" i="1" s="1"/>
  <c r="S31" i="1" s="1"/>
  <c r="E31" i="1"/>
  <c r="G31" i="1" s="1"/>
  <c r="K31" i="1" s="1"/>
  <c r="O30" i="1"/>
  <c r="R30" i="1" s="1"/>
  <c r="S30" i="1" s="1"/>
  <c r="E30" i="1"/>
  <c r="G30" i="1" s="1"/>
  <c r="K30" i="1" s="1"/>
  <c r="O29" i="1"/>
  <c r="R29" i="1" s="1"/>
  <c r="S29" i="1" s="1"/>
  <c r="E29" i="1"/>
  <c r="G29" i="1" s="1"/>
  <c r="K29" i="1" s="1"/>
  <c r="O28" i="1"/>
  <c r="R28" i="1" s="1"/>
  <c r="S28" i="1" s="1"/>
  <c r="E28" i="1"/>
  <c r="G28" i="1" s="1"/>
  <c r="K28" i="1" s="1"/>
  <c r="O27" i="1"/>
  <c r="R27" i="1" s="1"/>
  <c r="S27" i="1" s="1"/>
  <c r="E27" i="1"/>
  <c r="G27" i="1" s="1"/>
  <c r="K27" i="1" s="1"/>
  <c r="O26" i="1"/>
  <c r="R26" i="1" s="1"/>
  <c r="S26" i="1" s="1"/>
  <c r="E26" i="1"/>
  <c r="G26" i="1" s="1"/>
  <c r="K26" i="1" s="1"/>
  <c r="O25" i="1"/>
  <c r="R25" i="1" s="1"/>
  <c r="S25" i="1" s="1"/>
  <c r="E25" i="1"/>
  <c r="G25" i="1" s="1"/>
  <c r="K25" i="1" s="1"/>
  <c r="O24" i="1"/>
  <c r="R24" i="1" s="1"/>
  <c r="S24" i="1" s="1"/>
  <c r="E24" i="1"/>
  <c r="G24" i="1" s="1"/>
  <c r="K24" i="1" s="1"/>
  <c r="O22" i="1"/>
  <c r="R22" i="1" s="1"/>
  <c r="S22" i="1" s="1"/>
  <c r="E22" i="1"/>
  <c r="G22" i="1" s="1"/>
  <c r="K22" i="1" s="1"/>
  <c r="O21" i="1"/>
  <c r="R21" i="1" s="1"/>
  <c r="S21" i="1" s="1"/>
  <c r="E21" i="1"/>
  <c r="G21" i="1" s="1"/>
  <c r="K21" i="1" s="1"/>
  <c r="O20" i="1"/>
  <c r="R20" i="1" s="1"/>
  <c r="S20" i="1" s="1"/>
  <c r="E20" i="1"/>
  <c r="G20" i="1" s="1"/>
  <c r="K20" i="1" s="1"/>
  <c r="O19" i="1"/>
  <c r="R19" i="1" s="1"/>
  <c r="S19" i="1" s="1"/>
  <c r="E19" i="1"/>
  <c r="G19" i="1" s="1"/>
  <c r="K19" i="1" s="1"/>
  <c r="O18" i="1"/>
  <c r="R18" i="1" s="1"/>
  <c r="S18" i="1" s="1"/>
  <c r="E18" i="1"/>
  <c r="G18" i="1" s="1"/>
  <c r="K18" i="1" s="1"/>
  <c r="O17" i="1"/>
  <c r="R17" i="1" s="1"/>
  <c r="S17" i="1" s="1"/>
  <c r="E17" i="1"/>
  <c r="G17" i="1" s="1"/>
  <c r="K17" i="1" s="1"/>
  <c r="O16" i="1"/>
  <c r="R16" i="1" s="1"/>
  <c r="S16" i="1" s="1"/>
  <c r="J16" i="1"/>
  <c r="E16" i="1"/>
  <c r="G16" i="1" s="1"/>
  <c r="K16" i="1" s="1"/>
  <c r="O15" i="1"/>
  <c r="R15" i="1" s="1"/>
  <c r="S15" i="1" s="1"/>
  <c r="J15" i="1"/>
  <c r="E15" i="1"/>
  <c r="G15" i="1" s="1"/>
  <c r="K15" i="1" s="1"/>
  <c r="O14" i="1"/>
  <c r="R14" i="1" s="1"/>
  <c r="S14" i="1" s="1"/>
  <c r="J14" i="1"/>
  <c r="E14" i="1"/>
  <c r="G14" i="1" s="1"/>
  <c r="K14" i="1" s="1"/>
  <c r="O13" i="1"/>
  <c r="R13" i="1" s="1"/>
  <c r="S13" i="1" s="1"/>
  <c r="J13" i="1"/>
  <c r="E13" i="1"/>
  <c r="G13" i="1" s="1"/>
  <c r="K13" i="1" s="1"/>
  <c r="O12" i="1"/>
  <c r="R12" i="1" s="1"/>
  <c r="S12" i="1" s="1"/>
  <c r="J12" i="1"/>
  <c r="E12" i="1"/>
  <c r="G12" i="1" s="1"/>
  <c r="K12" i="1" s="1"/>
  <c r="F4" i="1"/>
  <c r="E4" i="1"/>
  <c r="J43" i="1" s="1"/>
  <c r="L13" i="1" l="1"/>
  <c r="L19" i="1"/>
  <c r="L24" i="1"/>
  <c r="L28" i="1"/>
  <c r="L32" i="1"/>
  <c r="L21" i="1"/>
  <c r="L26" i="1"/>
  <c r="E7" i="1"/>
  <c r="L17" i="1"/>
  <c r="L30" i="1"/>
  <c r="L15" i="1"/>
  <c r="L18" i="1"/>
  <c r="L27" i="1"/>
  <c r="L31" i="1"/>
  <c r="L35" i="1"/>
  <c r="L45" i="1"/>
  <c r="L49" i="1"/>
  <c r="L53" i="1"/>
  <c r="L57" i="1"/>
  <c r="L22" i="1"/>
  <c r="L41" i="1"/>
  <c r="S11" i="1"/>
  <c r="L46" i="1"/>
  <c r="L54" i="1"/>
  <c r="L58" i="1"/>
  <c r="L42" i="1"/>
  <c r="L50" i="1"/>
  <c r="L16" i="1"/>
  <c r="L36" i="1"/>
  <c r="L20" i="1"/>
  <c r="L29" i="1"/>
  <c r="L33" i="1"/>
  <c r="L39" i="1"/>
  <c r="L43" i="1"/>
  <c r="L47" i="1"/>
  <c r="L51" i="1"/>
  <c r="L55" i="1"/>
  <c r="L59" i="1"/>
  <c r="L25" i="1"/>
  <c r="L14" i="1"/>
  <c r="L40" i="1"/>
  <c r="L48" i="1"/>
  <c r="L56" i="1"/>
  <c r="L34" i="1"/>
  <c r="L44" i="1"/>
  <c r="L52" i="1"/>
  <c r="F7" i="1"/>
  <c r="L12" i="1"/>
  <c r="G4" i="1"/>
  <c r="J18" i="1"/>
  <c r="J19" i="1"/>
  <c r="J20" i="1"/>
  <c r="J22" i="1"/>
  <c r="J24" i="1"/>
  <c r="J26" i="1"/>
  <c r="J27" i="1"/>
  <c r="J28" i="1"/>
  <c r="J29" i="1"/>
  <c r="J31" i="1"/>
  <c r="J32" i="1"/>
  <c r="J33" i="1"/>
  <c r="J34" i="1"/>
  <c r="J35" i="1"/>
  <c r="J36" i="1"/>
  <c r="J39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17" i="1"/>
  <c r="J21" i="1"/>
  <c r="J25" i="1"/>
  <c r="J30" i="1"/>
  <c r="L63" i="1" l="1"/>
  <c r="F8" i="1"/>
  <c r="S6" i="1"/>
  <c r="R6" i="1"/>
  <c r="L62" i="1"/>
  <c r="E8" i="1"/>
  <c r="G8" i="1" s="1"/>
  <c r="G7" i="1"/>
  <c r="L65" i="1" l="1"/>
</calcChain>
</file>

<file path=xl/sharedStrings.xml><?xml version="1.0" encoding="utf-8"?>
<sst xmlns="http://schemas.openxmlformats.org/spreadsheetml/2006/main" count="88" uniqueCount="34">
  <si>
    <t>PP1 Calculator</t>
  </si>
  <si>
    <t>NSB Summary</t>
  </si>
  <si>
    <t>UDB Summary</t>
  </si>
  <si>
    <t>Valid from 01 April 2022</t>
  </si>
  <si>
    <t>England &amp; Wales</t>
  </si>
  <si>
    <t>Scotland &amp; NI</t>
  </si>
  <si>
    <t>TOTAL</t>
  </si>
  <si>
    <t>Volume</t>
  </si>
  <si>
    <t>Threshold</t>
  </si>
  <si>
    <t>Tolerance</t>
  </si>
  <si>
    <t>Letters Result</t>
  </si>
  <si>
    <t>Adjustment items</t>
  </si>
  <si>
    <t>Max Allowed Failures</t>
  </si>
  <si>
    <t>Total SSC Failures</t>
  </si>
  <si>
    <t>Adjustment Items</t>
  </si>
  <si>
    <t>No. of items to</t>
  </si>
  <si>
    <t>INPUT</t>
  </si>
  <si>
    <t>adjustment/ surplus</t>
  </si>
  <si>
    <t>Region</t>
  </si>
  <si>
    <t>SSC Code</t>
  </si>
  <si>
    <t>Total Volume</t>
  </si>
  <si>
    <t>Customer profile</t>
  </si>
  <si>
    <t>RM profile</t>
  </si>
  <si>
    <t>Ratio</t>
  </si>
  <si>
    <t>Threshold volume</t>
  </si>
  <si>
    <t>Adjustment items before allowed failures</t>
  </si>
  <si>
    <t>UD Profile</t>
  </si>
  <si>
    <t>Urban Volume</t>
  </si>
  <si>
    <t>Volume profile</t>
  </si>
  <si>
    <t>Profile max</t>
  </si>
  <si>
    <t>Profile min</t>
  </si>
  <si>
    <t>Difference from baseline</t>
  </si>
  <si>
    <t>3 Islands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</si>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</sst>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2" tint="-0.899990844447157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Fill="1" applyBorder="1"/>
    <xf numFmtId="3" fontId="4" fillId="0" borderId="0" xfId="0" applyNumberFormat="1" applyFont="1" applyBorder="1" applyAlignment="1">
      <alignment horizontal="left" vertical="center" wrapText="1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/>
    <xf numFmtId="0" fontId="0" fillId="0" borderId="0" xfId="0" applyBorder="1"/>
    <xf numFmtId="0" fontId="5" fillId="0" borderId="0" xfId="0" applyFont="1"/>
    <xf numFmtId="3" fontId="6" fillId="0" borderId="0" xfId="0" applyNumberFormat="1" applyFont="1" applyBorder="1"/>
    <xf numFmtId="3" fontId="3" fillId="2" borderId="0" xfId="0" applyNumberFormat="1" applyFont="1" applyFill="1" applyBorder="1"/>
    <xf numFmtId="3" fontId="6" fillId="2" borderId="0" xfId="0" applyNumberFormat="1" applyFont="1" applyFill="1" applyBorder="1"/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/>
    <xf numFmtId="3" fontId="3" fillId="3" borderId="0" xfId="0" applyNumberFormat="1" applyFont="1" applyFill="1" applyBorder="1"/>
    <xf numFmtId="0" fontId="8" fillId="3" borderId="0" xfId="0" applyFont="1" applyFill="1" applyAlignment="1"/>
    <xf numFmtId="0" fontId="0" fillId="3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3" xfId="0" applyFont="1" applyBorder="1" applyAlignment="1">
      <alignment horizontal="right" vertical="center" wrapText="1"/>
    </xf>
    <xf numFmtId="3" fontId="4" fillId="0" borderId="3" xfId="0" applyNumberFormat="1" applyFont="1" applyBorder="1"/>
    <xf numFmtId="3" fontId="4" fillId="0" borderId="4" xfId="0" applyNumberFormat="1" applyFont="1" applyBorder="1"/>
    <xf numFmtId="3" fontId="2" fillId="0" borderId="4" xfId="0" applyNumberFormat="1" applyFont="1" applyBorder="1"/>
    <xf numFmtId="0" fontId="11" fillId="0" borderId="0" xfId="0" applyFont="1"/>
    <xf numFmtId="3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4" fillId="0" borderId="3" xfId="3" applyNumberFormat="1" applyFont="1" applyBorder="1"/>
    <xf numFmtId="1" fontId="4" fillId="0" borderId="4" xfId="3" applyNumberFormat="1" applyFont="1" applyBorder="1"/>
    <xf numFmtId="9" fontId="0" fillId="0" borderId="5" xfId="2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2" xfId="4" applyNumberFormat="1" applyFont="1" applyBorder="1" applyAlignment="1">
      <alignment horizontal="center"/>
    </xf>
    <xf numFmtId="3" fontId="9" fillId="0" borderId="4" xfId="0" applyNumberFormat="1" applyFont="1" applyBorder="1"/>
    <xf numFmtId="3" fontId="4" fillId="0" borderId="8" xfId="0" applyNumberFormat="1" applyFont="1" applyBorder="1" applyAlignment="1">
      <alignment horizontal="right" vertical="center" wrapText="1"/>
    </xf>
    <xf numFmtId="3" fontId="4" fillId="0" borderId="8" xfId="0" applyNumberFormat="1" applyFont="1" applyBorder="1"/>
    <xf numFmtId="3" fontId="4" fillId="0" borderId="9" xfId="0" applyNumberFormat="1" applyFont="1" applyBorder="1"/>
    <xf numFmtId="3" fontId="2" fillId="0" borderId="9" xfId="0" applyNumberFormat="1" applyFont="1" applyBorder="1"/>
    <xf numFmtId="0" fontId="6" fillId="0" borderId="0" xfId="0" applyFont="1" applyFill="1" applyBorder="1"/>
    <xf numFmtId="3" fontId="4" fillId="0" borderId="0" xfId="0" applyNumberFormat="1" applyFont="1" applyBorder="1" applyAlignment="1">
      <alignment horizontal="left" vertical="center"/>
    </xf>
    <xf numFmtId="0" fontId="0" fillId="0" borderId="0" xfId="0" applyFont="1" applyBorder="1"/>
    <xf numFmtId="0" fontId="1" fillId="3" borderId="6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" fillId="0" borderId="10" xfId="0" quotePrefix="1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0" fillId="2" borderId="13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165" fontId="1" fillId="0" borderId="7" xfId="4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center"/>
    </xf>
    <xf numFmtId="3" fontId="4" fillId="4" borderId="0" xfId="3" applyNumberFormat="1" applyFont="1" applyFill="1" applyBorder="1" applyProtection="1"/>
    <xf numFmtId="166" fontId="4" fillId="0" borderId="0" xfId="3" applyNumberFormat="1" applyFont="1" applyBorder="1" applyProtection="1"/>
    <xf numFmtId="166" fontId="4" fillId="0" borderId="3" xfId="3" applyNumberFormat="1" applyFont="1" applyBorder="1" applyProtection="1"/>
    <xf numFmtId="4" fontId="1" fillId="0" borderId="0" xfId="3" applyNumberFormat="1" applyFont="1" applyBorder="1" applyProtection="1"/>
    <xf numFmtId="4" fontId="4" fillId="0" borderId="0" xfId="0" applyNumberFormat="1" applyFont="1" applyBorder="1"/>
    <xf numFmtId="3" fontId="2" fillId="0" borderId="4" xfId="0" applyNumberFormat="1" applyFont="1" applyFill="1" applyBorder="1"/>
    <xf numFmtId="166" fontId="1" fillId="0" borderId="14" xfId="3" applyNumberFormat="1" applyFont="1" applyBorder="1" applyAlignment="1">
      <alignment horizontal="center"/>
    </xf>
    <xf numFmtId="165" fontId="1" fillId="5" borderId="14" xfId="1" applyNumberFormat="1" applyFont="1" applyFill="1" applyBorder="1" applyAlignment="1">
      <alignment horizontal="center"/>
    </xf>
    <xf numFmtId="166" fontId="1" fillId="0" borderId="14" xfId="2" applyNumberFormat="1" applyFont="1" applyFill="1" applyBorder="1" applyAlignment="1">
      <alignment horizontal="center"/>
    </xf>
    <xf numFmtId="166" fontId="4" fillId="0" borderId="3" xfId="2" applyNumberFormat="1" applyFont="1" applyBorder="1" applyAlignment="1">
      <alignment horizontal="center"/>
    </xf>
    <xf numFmtId="166" fontId="4" fillId="0" borderId="4" xfId="2" applyNumberFormat="1" applyFont="1" applyFill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165" fontId="1" fillId="0" borderId="4" xfId="5" applyNumberFormat="1" applyFont="1" applyFill="1" applyBorder="1" applyAlignment="1">
      <alignment horizontal="center"/>
    </xf>
    <xf numFmtId="166" fontId="4" fillId="0" borderId="14" xfId="3" applyNumberFormat="1" applyFont="1" applyBorder="1" applyAlignment="1">
      <alignment horizontal="center"/>
    </xf>
    <xf numFmtId="166" fontId="1" fillId="0" borderId="0" xfId="2" applyNumberFormat="1" applyFont="1" applyBorder="1" applyAlignment="1">
      <alignment horizontal="center"/>
    </xf>
    <xf numFmtId="165" fontId="1" fillId="0" borderId="4" xfId="4" applyNumberFormat="1" applyFont="1" applyFill="1" applyBorder="1" applyAlignment="1">
      <alignment horizontal="center"/>
    </xf>
    <xf numFmtId="166" fontId="4" fillId="6" borderId="0" xfId="3" applyNumberFormat="1" applyFont="1" applyFill="1" applyBorder="1" applyProtection="1"/>
    <xf numFmtId="166" fontId="4" fillId="6" borderId="3" xfId="3" applyNumberFormat="1" applyFont="1" applyFill="1" applyBorder="1" applyProtection="1"/>
    <xf numFmtId="4" fontId="1" fillId="6" borderId="0" xfId="3" applyNumberFormat="1" applyFont="1" applyFill="1" applyBorder="1" applyProtection="1"/>
    <xf numFmtId="3" fontId="4" fillId="6" borderId="0" xfId="0" applyNumberFormat="1" applyFont="1" applyFill="1" applyBorder="1"/>
    <xf numFmtId="166" fontId="4" fillId="6" borderId="14" xfId="4" applyNumberFormat="1" applyFont="1" applyFill="1" applyBorder="1" applyAlignment="1">
      <alignment horizontal="center"/>
    </xf>
    <xf numFmtId="166" fontId="1" fillId="6" borderId="14" xfId="3" applyNumberFormat="1" applyFont="1" applyFill="1" applyBorder="1" applyProtection="1"/>
    <xf numFmtId="166" fontId="1" fillId="6" borderId="0" xfId="3" applyNumberFormat="1" applyFont="1" applyFill="1" applyBorder="1" applyProtection="1"/>
    <xf numFmtId="166" fontId="1" fillId="6" borderId="4" xfId="3" applyNumberFormat="1" applyFont="1" applyFill="1" applyBorder="1" applyProtection="1"/>
    <xf numFmtId="4" fontId="1" fillId="6" borderId="4" xfId="3" applyNumberFormat="1" applyFont="1" applyFill="1" applyBorder="1" applyProtection="1"/>
    <xf numFmtId="3" fontId="1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/>
    </xf>
    <xf numFmtId="3" fontId="4" fillId="4" borderId="10" xfId="3" applyNumberFormat="1" applyFont="1" applyFill="1" applyBorder="1" applyProtection="1"/>
    <xf numFmtId="166" fontId="4" fillId="0" borderId="10" xfId="3" applyNumberFormat="1" applyFont="1" applyBorder="1" applyProtection="1"/>
    <xf numFmtId="166" fontId="4" fillId="0" borderId="8" xfId="3" applyNumberFormat="1" applyFont="1" applyBorder="1" applyProtection="1"/>
    <xf numFmtId="4" fontId="1" fillId="0" borderId="10" xfId="3" applyNumberFormat="1" applyFont="1" applyBorder="1" applyProtection="1"/>
    <xf numFmtId="4" fontId="4" fillId="0" borderId="10" xfId="0" applyNumberFormat="1" applyFont="1" applyBorder="1"/>
    <xf numFmtId="3" fontId="4" fillId="0" borderId="10" xfId="0" applyNumberFormat="1" applyFont="1" applyBorder="1"/>
    <xf numFmtId="3" fontId="2" fillId="0" borderId="9" xfId="0" applyNumberFormat="1" applyFont="1" applyFill="1" applyBorder="1"/>
    <xf numFmtId="166" fontId="4" fillId="0" borderId="11" xfId="3" applyNumberFormat="1" applyFont="1" applyBorder="1" applyAlignment="1">
      <alignment horizontal="center"/>
    </xf>
    <xf numFmtId="165" fontId="1" fillId="5" borderId="11" xfId="1" applyNumberFormat="1" applyFont="1" applyFill="1" applyBorder="1" applyAlignment="1">
      <alignment horizontal="center"/>
    </xf>
    <xf numFmtId="166" fontId="1" fillId="0" borderId="11" xfId="2" applyNumberFormat="1" applyFont="1" applyFill="1" applyBorder="1" applyAlignment="1">
      <alignment horizontal="center"/>
    </xf>
    <xf numFmtId="166" fontId="4" fillId="0" borderId="8" xfId="2" applyNumberFormat="1" applyFont="1" applyBorder="1" applyAlignment="1">
      <alignment horizontal="center"/>
    </xf>
    <xf numFmtId="166" fontId="4" fillId="0" borderId="9" xfId="2" applyNumberFormat="1" applyFont="1" applyFill="1" applyBorder="1" applyAlignment="1">
      <alignment horizontal="center"/>
    </xf>
    <xf numFmtId="166" fontId="1" fillId="0" borderId="10" xfId="2" applyNumberFormat="1" applyFont="1" applyBorder="1" applyAlignment="1">
      <alignment horizontal="center"/>
    </xf>
    <xf numFmtId="165" fontId="1" fillId="0" borderId="9" xfId="4" applyNumberFormat="1" applyFont="1" applyFill="1" applyBorder="1" applyAlignment="1">
      <alignment horizontal="center"/>
    </xf>
    <xf numFmtId="3" fontId="0" fillId="0" borderId="0" xfId="0" applyNumberFormat="1" applyFont="1" applyBorder="1"/>
    <xf numFmtId="3" fontId="9" fillId="0" borderId="0" xfId="0" applyNumberFormat="1" applyFont="1" applyBorder="1" applyAlignment="1">
      <alignment horizontal="left" vertical="top" wrapText="1"/>
    </xf>
    <xf numFmtId="4" fontId="0" fillId="0" borderId="0" xfId="0" applyNumberFormat="1" applyFont="1" applyBorder="1"/>
    <xf numFmtId="3" fontId="2" fillId="7" borderId="0" xfId="0" applyNumberFormat="1" applyFont="1" applyFill="1" applyBorder="1"/>
    <xf numFmtId="0" fontId="1" fillId="0" borderId="0" xfId="0" applyFont="1"/>
    <xf numFmtId="0" fontId="0" fillId="0" borderId="0" xfId="0" applyFill="1" applyBorder="1"/>
    <xf numFmtId="0" fontId="0" fillId="0" borderId="0" xfId="0" applyBorder="1" applyAlignment="1">
      <alignment horizontal="left"/>
    </xf>
  </cellXfs>
  <cellStyles count="6">
    <cellStyle name="Comma" xfId="1" builtinId="3"/>
    <cellStyle name="Comma 2" xfId="4" xr:uid="{3982059F-5D3B-42A0-B062-7E7C0DEEA98F}"/>
    <cellStyle name="Comma 2 2" xfId="5" xr:uid="{DC3DAC21-0849-48B8-9834-B78F6AF7C493}"/>
    <cellStyle name="Normal" xfId="0" builtinId="0"/>
    <cellStyle name="Percent" xfId="2" builtinId="5"/>
    <cellStyle name="Percent 2" xfId="3" xr:uid="{1FD363C6-736C-4F5D-9A0F-E0F35F7100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royalmailgroup.com/Adhocs/1718/Scalar/Pd%204/scalar%20P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herine.sealey\My%20Documents\C&amp;NA\Price%20Plans\PP1\national%20contracts%20model_v3.2_upd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royalmailgroup.com/Adhocs/1718/Scalar/Pd%203/scalar%20P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dhocs\1617\Delivery%20Format_Vols_%20Cap%20and%20Wgt%20(2228)\Delivery%20Format%20Vols%20Cap%20and%20Wgt%20FY%201617&#8217;%20Working%20Fil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able"/>
      <sheetName val="values"/>
      <sheetName val="scalar"/>
      <sheetName val="unsorted business mail"/>
      <sheetName val="sorted business mail"/>
      <sheetName val="srtotal_totals"/>
      <sheetName val="srtotal_product totals"/>
      <sheetName val="TrackandTrace"/>
      <sheetName val="For scalars.xls"/>
      <sheetName val="Sheet1"/>
    </sheetNames>
    <sheetDataSet>
      <sheetData sheetId="0">
        <row r="5">
          <cell r="D5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0 Menu"/>
      <sheetName val="0.1 Information"/>
      <sheetName val="0.2 Version Control"/>
      <sheetName val="0.3 Notes and Guidance"/>
      <sheetName val="1.1 Static Dictionary"/>
      <sheetName val="1.2 Customers"/>
      <sheetName val="1.3 All Customers"/>
      <sheetName val="1.4 SSCs"/>
      <sheetName val="2.1 Posters"/>
      <sheetName val="2.2 SSCs Mapping"/>
      <sheetName val="3.1 Access Volumes"/>
      <sheetName val="3.2 Retail Volumes"/>
      <sheetName val="4.1 Customer Summary"/>
      <sheetName val="4.2 Surcharge Summar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 t="str">
            <v>2011/12</v>
          </cell>
          <cell r="D5" t="str">
            <v>Q1</v>
          </cell>
          <cell r="H5" t="str">
            <v>England &amp; Wales</v>
          </cell>
          <cell r="J5" t="str">
            <v>Letters</v>
          </cell>
          <cell r="L5" t="str">
            <v>National</v>
          </cell>
        </row>
        <row r="6">
          <cell r="B6" t="str">
            <v>2012/13</v>
          </cell>
          <cell r="D6" t="str">
            <v>Q2</v>
          </cell>
          <cell r="H6" t="str">
            <v>Scotland &amp; NI</v>
          </cell>
          <cell r="J6" t="str">
            <v>Parcels</v>
          </cell>
          <cell r="L6" t="str">
            <v>Zonal</v>
          </cell>
          <cell r="O6">
            <v>1</v>
          </cell>
        </row>
        <row r="7">
          <cell r="B7" t="str">
            <v>2013/14</v>
          </cell>
          <cell r="D7" t="str">
            <v>Q3</v>
          </cell>
          <cell r="H7" t="str">
            <v>3 Islands</v>
          </cell>
          <cell r="L7" t="str">
            <v>All</v>
          </cell>
          <cell r="O7">
            <v>5</v>
          </cell>
        </row>
        <row r="8">
          <cell r="B8" t="str">
            <v>2014/15</v>
          </cell>
          <cell r="D8" t="str">
            <v>Q4</v>
          </cell>
          <cell r="H8" t="str">
            <v>Scotland</v>
          </cell>
          <cell r="O8">
            <v>1</v>
          </cell>
        </row>
        <row r="9">
          <cell r="B9" t="str">
            <v>2015/16</v>
          </cell>
          <cell r="H9" t="str">
            <v>Northern Ireland</v>
          </cell>
          <cell r="O9">
            <v>5</v>
          </cell>
        </row>
        <row r="10">
          <cell r="B10" t="str">
            <v>2016/17</v>
          </cell>
          <cell r="O10">
            <v>4</v>
          </cell>
        </row>
        <row r="11">
          <cell r="B11" t="str">
            <v>2017/18</v>
          </cell>
        </row>
        <row r="12">
          <cell r="B12" t="str">
            <v>2018/19</v>
          </cell>
        </row>
        <row r="13">
          <cell r="B13" t="str">
            <v>2019/20</v>
          </cell>
          <cell r="P13">
            <v>4</v>
          </cell>
        </row>
        <row r="14">
          <cell r="B14" t="str">
            <v>2020/21</v>
          </cell>
          <cell r="O14">
            <v>1</v>
          </cell>
        </row>
        <row r="16">
          <cell r="O16">
            <v>3</v>
          </cell>
        </row>
      </sheetData>
      <sheetData sheetId="5">
        <row r="4">
          <cell r="B4" t="str">
            <v>Customers</v>
          </cell>
        </row>
        <row r="5">
          <cell r="B5" t="str">
            <v>A MCLAY</v>
          </cell>
        </row>
        <row r="6">
          <cell r="B6" t="str">
            <v>ADARE</v>
          </cell>
        </row>
        <row r="7">
          <cell r="B7" t="str">
            <v>AXA</v>
          </cell>
        </row>
        <row r="8">
          <cell r="B8" t="str">
            <v>BARCLAYS</v>
          </cell>
        </row>
        <row r="9">
          <cell r="B9" t="str">
            <v>BIRMINGHAM CITY COUNCIL</v>
          </cell>
        </row>
        <row r="10">
          <cell r="B10" t="str">
            <v>BRIGHTSOURCE</v>
          </cell>
        </row>
        <row r="11">
          <cell r="B11" t="str">
            <v>CANCER RESEARCH</v>
          </cell>
        </row>
        <row r="12">
          <cell r="B12" t="str">
            <v>CAPITAL ONE</v>
          </cell>
        </row>
        <row r="13">
          <cell r="B13" t="str">
            <v>CFH TOTAL DOCUMENT MANAGEMENT</v>
          </cell>
        </row>
        <row r="14">
          <cell r="B14" t="str">
            <v>CITIPOST (C9 10020)</v>
          </cell>
        </row>
        <row r="15">
          <cell r="B15" t="str">
            <v>CITIPOST (C9 10058)</v>
          </cell>
        </row>
        <row r="16">
          <cell r="B16" t="str">
            <v>CITY LINK</v>
          </cell>
        </row>
        <row r="17">
          <cell r="B17" t="str">
            <v>DHL GLOBAL</v>
          </cell>
        </row>
        <row r="18">
          <cell r="B18" t="str">
            <v>DOCUMENT OUTSOURCING</v>
          </cell>
        </row>
        <row r="19">
          <cell r="B19" t="str">
            <v>DX GROUP</v>
          </cell>
        </row>
        <row r="20">
          <cell r="B20" t="str">
            <v>ELECTORAL REFORM SERVICES</v>
          </cell>
        </row>
        <row r="21">
          <cell r="B21" t="str">
            <v>E-PARCELS.COM</v>
          </cell>
        </row>
        <row r="22">
          <cell r="B22" t="str">
            <v>EXPRESS GIFTS</v>
          </cell>
        </row>
        <row r="23">
          <cell r="B23" t="str">
            <v>FINANCIAL DATA MANAGEMENT</v>
          </cell>
        </row>
        <row r="24">
          <cell r="B24" t="str">
            <v>FIRST SCOTTISH GROUP</v>
          </cell>
        </row>
        <row r="25">
          <cell r="B25" t="str">
            <v>FORTH COMMUNICATIONS</v>
          </cell>
        </row>
        <row r="26">
          <cell r="B26" t="str">
            <v>GI SOLUTIONS GROUP</v>
          </cell>
        </row>
        <row r="27">
          <cell r="B27" t="str">
            <v>GOLDFISH</v>
          </cell>
        </row>
        <row r="28">
          <cell r="B28" t="str">
            <v>GUERNSEY POST</v>
          </cell>
        </row>
        <row r="29">
          <cell r="B29" t="str">
            <v>HBOS</v>
          </cell>
        </row>
        <row r="30">
          <cell r="B30" t="str">
            <v>HMRC</v>
          </cell>
        </row>
        <row r="31">
          <cell r="B31" t="str">
            <v>HOWARD HUNT</v>
          </cell>
        </row>
        <row r="32">
          <cell r="B32" t="str">
            <v>HSBC</v>
          </cell>
        </row>
        <row r="33">
          <cell r="B33" t="str">
            <v>LIVERPOOL CITY COUNCIL</v>
          </cell>
        </row>
        <row r="34">
          <cell r="B34" t="str">
            <v>LLOYDS TSB/HBOS</v>
          </cell>
        </row>
        <row r="35">
          <cell r="B35" t="str">
            <v>MAILING HOUSE GROUP</v>
          </cell>
        </row>
        <row r="36">
          <cell r="B36" t="str">
            <v>MAILMAN</v>
          </cell>
        </row>
        <row r="37">
          <cell r="B37" t="str">
            <v>MAIL MASTER</v>
          </cell>
        </row>
        <row r="38">
          <cell r="B38" t="str">
            <v>MBA GROUP</v>
          </cell>
        </row>
        <row r="39">
          <cell r="B39" t="str">
            <v>MBNA</v>
          </cell>
        </row>
        <row r="40">
          <cell r="B40" t="str">
            <v>NAGE</v>
          </cell>
        </row>
        <row r="41">
          <cell r="B41" t="str">
            <v>ONEPOST/POSTAL CHOICES</v>
          </cell>
        </row>
        <row r="42">
          <cell r="B42" t="str">
            <v>PAPERBACK SHOP</v>
          </cell>
        </row>
        <row r="43">
          <cell r="B43" t="str">
            <v>POSTSTREAM</v>
          </cell>
        </row>
        <row r="44">
          <cell r="B44" t="str">
            <v>RBS</v>
          </cell>
        </row>
        <row r="45">
          <cell r="B45" t="str">
            <v>REGIONAL MAIL</v>
          </cell>
        </row>
        <row r="46">
          <cell r="B46" t="str">
            <v>RESPONSE DIRECT/UPS</v>
          </cell>
        </row>
        <row r="47">
          <cell r="B47" t="str">
            <v>SANTANDER</v>
          </cell>
        </row>
        <row r="48">
          <cell r="B48" t="str">
            <v>SECURED MAIL</v>
          </cell>
        </row>
        <row r="49">
          <cell r="B49" t="str">
            <v>STANDARD LIFE</v>
          </cell>
        </row>
        <row r="50">
          <cell r="B50" t="str">
            <v>THINK PUBLISHING</v>
          </cell>
        </row>
        <row r="51">
          <cell r="B51" t="str">
            <v>TNT (C9 10002)</v>
          </cell>
        </row>
        <row r="52">
          <cell r="B52" t="str">
            <v>TNT (C9 10063)</v>
          </cell>
        </row>
        <row r="53">
          <cell r="B53" t="str">
            <v>UK MAIL</v>
          </cell>
        </row>
        <row r="54">
          <cell r="B54" t="str">
            <v>VANQUIS</v>
          </cell>
        </row>
        <row r="55">
          <cell r="B55" t="str">
            <v>VIAPOST</v>
          </cell>
        </row>
        <row r="56">
          <cell r="B56" t="str">
            <v>VIRGIN MEDIA</v>
          </cell>
        </row>
        <row r="57">
          <cell r="B57" t="str">
            <v>XEROX</v>
          </cell>
        </row>
      </sheetData>
      <sheetData sheetId="6" refreshError="1"/>
      <sheetData sheetId="7">
        <row r="7">
          <cell r="B7" t="str">
            <v>SSC Code</v>
          </cell>
        </row>
        <row r="8">
          <cell r="B8">
            <v>303</v>
          </cell>
        </row>
        <row r="9">
          <cell r="B9">
            <v>304</v>
          </cell>
        </row>
        <row r="10">
          <cell r="B10">
            <v>305</v>
          </cell>
        </row>
        <row r="11">
          <cell r="B11">
            <v>306</v>
          </cell>
        </row>
        <row r="12">
          <cell r="B12">
            <v>307</v>
          </cell>
        </row>
        <row r="13">
          <cell r="B13">
            <v>308</v>
          </cell>
        </row>
        <row r="14">
          <cell r="B14">
            <v>309</v>
          </cell>
        </row>
        <row r="15">
          <cell r="B15">
            <v>310</v>
          </cell>
        </row>
        <row r="16">
          <cell r="B16">
            <v>312</v>
          </cell>
        </row>
        <row r="17">
          <cell r="B17">
            <v>313</v>
          </cell>
        </row>
        <row r="18">
          <cell r="B18">
            <v>314</v>
          </cell>
        </row>
        <row r="19">
          <cell r="B19">
            <v>315</v>
          </cell>
        </row>
        <row r="20">
          <cell r="B20">
            <v>316</v>
          </cell>
        </row>
        <row r="21">
          <cell r="B21">
            <v>317</v>
          </cell>
        </row>
        <row r="22">
          <cell r="B22">
            <v>318</v>
          </cell>
        </row>
        <row r="23">
          <cell r="B23">
            <v>319</v>
          </cell>
        </row>
        <row r="24">
          <cell r="B24">
            <v>320</v>
          </cell>
        </row>
        <row r="25">
          <cell r="B25">
            <v>322</v>
          </cell>
        </row>
        <row r="26">
          <cell r="B26">
            <v>323</v>
          </cell>
        </row>
        <row r="27">
          <cell r="B27">
            <v>324</v>
          </cell>
        </row>
        <row r="28">
          <cell r="B28">
            <v>325</v>
          </cell>
        </row>
        <row r="29">
          <cell r="B29">
            <v>326</v>
          </cell>
        </row>
        <row r="30">
          <cell r="B30">
            <v>327</v>
          </cell>
        </row>
        <row r="31">
          <cell r="B31">
            <v>328</v>
          </cell>
        </row>
        <row r="32">
          <cell r="B32">
            <v>329</v>
          </cell>
        </row>
        <row r="33">
          <cell r="B33">
            <v>330</v>
          </cell>
        </row>
        <row r="34">
          <cell r="B34">
            <v>332</v>
          </cell>
        </row>
        <row r="35">
          <cell r="B35">
            <v>333</v>
          </cell>
        </row>
        <row r="36">
          <cell r="B36">
            <v>334</v>
          </cell>
        </row>
        <row r="37">
          <cell r="B37">
            <v>335</v>
          </cell>
        </row>
        <row r="38">
          <cell r="B38">
            <v>336</v>
          </cell>
        </row>
        <row r="39">
          <cell r="B39">
            <v>337</v>
          </cell>
        </row>
        <row r="40">
          <cell r="B40">
            <v>338</v>
          </cell>
        </row>
        <row r="41">
          <cell r="B41">
            <v>339</v>
          </cell>
        </row>
        <row r="42">
          <cell r="B42">
            <v>340</v>
          </cell>
        </row>
        <row r="43">
          <cell r="B43">
            <v>342</v>
          </cell>
        </row>
        <row r="44">
          <cell r="B44">
            <v>343</v>
          </cell>
        </row>
        <row r="45">
          <cell r="B45">
            <v>344</v>
          </cell>
        </row>
        <row r="46">
          <cell r="B46">
            <v>345</v>
          </cell>
        </row>
        <row r="47">
          <cell r="B47">
            <v>346</v>
          </cell>
        </row>
        <row r="48">
          <cell r="B48">
            <v>347</v>
          </cell>
        </row>
        <row r="49">
          <cell r="B49">
            <v>348</v>
          </cell>
        </row>
        <row r="50">
          <cell r="B50">
            <v>349</v>
          </cell>
        </row>
        <row r="51">
          <cell r="B51">
            <v>350</v>
          </cell>
        </row>
        <row r="52">
          <cell r="B52">
            <v>352</v>
          </cell>
        </row>
        <row r="53">
          <cell r="B53">
            <v>353</v>
          </cell>
        </row>
        <row r="54">
          <cell r="B54">
            <v>354</v>
          </cell>
        </row>
        <row r="55">
          <cell r="B55">
            <v>355</v>
          </cell>
        </row>
        <row r="56">
          <cell r="B56">
            <v>356</v>
          </cell>
        </row>
        <row r="57">
          <cell r="B57">
            <v>357</v>
          </cell>
        </row>
        <row r="58">
          <cell r="B58">
            <v>358</v>
          </cell>
        </row>
        <row r="59">
          <cell r="B59">
            <v>359</v>
          </cell>
        </row>
        <row r="60">
          <cell r="B60">
            <v>360</v>
          </cell>
        </row>
        <row r="61">
          <cell r="B61">
            <v>362</v>
          </cell>
        </row>
        <row r="62">
          <cell r="B62">
            <v>363</v>
          </cell>
        </row>
        <row r="63">
          <cell r="B63">
            <v>364</v>
          </cell>
        </row>
        <row r="64">
          <cell r="B64">
            <v>365</v>
          </cell>
        </row>
        <row r="65">
          <cell r="B65">
            <v>366</v>
          </cell>
        </row>
        <row r="66">
          <cell r="B66">
            <v>367</v>
          </cell>
        </row>
        <row r="67">
          <cell r="B67">
            <v>368</v>
          </cell>
        </row>
        <row r="68">
          <cell r="B68">
            <v>369</v>
          </cell>
        </row>
        <row r="69">
          <cell r="B69">
            <v>370</v>
          </cell>
        </row>
        <row r="70">
          <cell r="B70">
            <v>374</v>
          </cell>
        </row>
        <row r="71">
          <cell r="B71">
            <v>375</v>
          </cell>
        </row>
        <row r="72">
          <cell r="B72">
            <v>376</v>
          </cell>
        </row>
        <row r="73">
          <cell r="B73">
            <v>377</v>
          </cell>
        </row>
        <row r="74">
          <cell r="B74">
            <v>378</v>
          </cell>
        </row>
        <row r="75">
          <cell r="B75">
            <v>379</v>
          </cell>
        </row>
        <row r="76">
          <cell r="B76">
            <v>380</v>
          </cell>
        </row>
        <row r="77">
          <cell r="B77">
            <v>384</v>
          </cell>
        </row>
        <row r="78">
          <cell r="B78">
            <v>385</v>
          </cell>
        </row>
        <row r="79">
          <cell r="B79">
            <v>386</v>
          </cell>
        </row>
        <row r="80">
          <cell r="B80">
            <v>387</v>
          </cell>
        </row>
        <row r="81">
          <cell r="B81">
            <v>388</v>
          </cell>
        </row>
        <row r="82">
          <cell r="B82">
            <v>389</v>
          </cell>
        </row>
        <row r="83">
          <cell r="B83">
            <v>390</v>
          </cell>
        </row>
        <row r="84">
          <cell r="B84">
            <v>393</v>
          </cell>
        </row>
        <row r="85">
          <cell r="B85">
            <v>394</v>
          </cell>
        </row>
        <row r="86">
          <cell r="B86">
            <v>395</v>
          </cell>
        </row>
        <row r="87">
          <cell r="B87">
            <v>396</v>
          </cell>
        </row>
        <row r="88">
          <cell r="B88">
            <v>397</v>
          </cell>
        </row>
        <row r="89">
          <cell r="B89">
            <v>398</v>
          </cell>
        </row>
        <row r="90">
          <cell r="B90">
            <v>399</v>
          </cell>
        </row>
        <row r="91">
          <cell r="B91">
            <v>402</v>
          </cell>
        </row>
        <row r="92">
          <cell r="B92">
            <v>403</v>
          </cell>
        </row>
        <row r="93">
          <cell r="B93">
            <v>404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able"/>
      <sheetName val="values"/>
      <sheetName val="scalar"/>
      <sheetName val="unsorted business mail"/>
      <sheetName val="sorted business mail"/>
      <sheetName val="srtotal_totals"/>
      <sheetName val="srtotal_product totals"/>
      <sheetName val="TrackandTrace"/>
      <sheetName val="For scalars.xls"/>
      <sheetName val="Sheet1"/>
    </sheetNames>
    <sheetDataSet>
      <sheetData sheetId="0">
        <row r="3">
          <cell r="D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CAL"/>
      <sheetName val="DATA_MAP"/>
      <sheetName val="PRODUCT_MAP"/>
      <sheetName val="Tick List"/>
      <sheetName val="DATA"/>
      <sheetName val="Checks"/>
      <sheetName val="Scalars"/>
      <sheetName val="Product Totals"/>
      <sheetName val="Scaled Volume"/>
      <sheetName val="Unscaled Volume"/>
      <sheetName val="Capacity"/>
      <sheetName val="Weight"/>
      <sheetName val="Avg Capacity"/>
      <sheetName val="Avg Weight"/>
      <sheetName val="Sample Siz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E21"/>
          <cell r="F21" t="str">
            <v>PRODUCT ('000)</v>
          </cell>
          <cell r="G21" t="str">
            <v>Quantum CSV</v>
          </cell>
          <cell r="H21" t="str">
            <v>SCALE</v>
          </cell>
        </row>
        <row r="22">
          <cell r="E22" t="str">
            <v>1c Bus Mail Unsorted</v>
          </cell>
          <cell r="F22">
            <v>313255.34726100002</v>
          </cell>
          <cell r="G22">
            <v>311752.25800000003</v>
          </cell>
          <cell r="H22">
            <v>1.0048214222108376</v>
          </cell>
        </row>
        <row r="23">
          <cell r="E23" t="str">
            <v>2c Bus Mail Unsorted</v>
          </cell>
          <cell r="F23">
            <v>554321.29773899994</v>
          </cell>
          <cell r="G23">
            <v>552687.85699999996</v>
          </cell>
          <cell r="H23">
            <v>1.0029554489361614</v>
          </cell>
        </row>
        <row r="24">
          <cell r="E24" t="str">
            <v>RM24</v>
          </cell>
          <cell r="F24">
            <v>142239.86820600001</v>
          </cell>
          <cell r="G24">
            <v>140098.228</v>
          </cell>
          <cell r="H24">
            <v>1.0152867044542491</v>
          </cell>
        </row>
        <row r="25">
          <cell r="E25" t="str">
            <v>RM48</v>
          </cell>
          <cell r="F25">
            <v>249141.46279399999</v>
          </cell>
          <cell r="G25">
            <v>248998.11899999998</v>
          </cell>
          <cell r="H25">
            <v>1.0005756822363787</v>
          </cell>
        </row>
        <row r="26">
          <cell r="E26" t="str">
            <v>1c VAT Exempt Acc mail</v>
          </cell>
          <cell r="F26">
            <v>134152.864776</v>
          </cell>
          <cell r="G26">
            <v>134054.48599999998</v>
          </cell>
          <cell r="H26">
            <v>1.0007338715692067</v>
          </cell>
        </row>
        <row r="27">
          <cell r="E27" t="str">
            <v>2c VAT Exempt Acc mail</v>
          </cell>
          <cell r="F27">
            <v>87915.576224000004</v>
          </cell>
          <cell r="G27">
            <v>87860.021999999997</v>
          </cell>
          <cell r="H27">
            <v>1.0006323037797555</v>
          </cell>
        </row>
        <row r="28">
          <cell r="E28" t="str">
            <v>1c RM Signed For</v>
          </cell>
          <cell r="F28">
            <v>3252.2763530000002</v>
          </cell>
          <cell r="G28">
            <v>2957.2290000000003</v>
          </cell>
          <cell r="H28">
            <v>1.0997715608091223</v>
          </cell>
        </row>
        <row r="29">
          <cell r="E29" t="str">
            <v>2c RM Signed For</v>
          </cell>
          <cell r="F29">
            <v>1697.9836469999998</v>
          </cell>
          <cell r="G29">
            <v>1516.211</v>
          </cell>
          <cell r="H29">
            <v>1.1198861154549069</v>
          </cell>
        </row>
        <row r="30">
          <cell r="E30" t="str">
            <v>1c Royal Mail Tracked</v>
          </cell>
          <cell r="F30">
            <v>41982.3</v>
          </cell>
          <cell r="G30">
            <v>41982.07</v>
          </cell>
          <cell r="H30">
            <v>1.0000054785292865</v>
          </cell>
        </row>
        <row r="31">
          <cell r="E31" t="str">
            <v>2c Royal Mail Tracked</v>
          </cell>
          <cell r="F31">
            <v>108875.322</v>
          </cell>
          <cell r="G31">
            <v>108875.071</v>
          </cell>
          <cell r="H31">
            <v>1.000002305394593</v>
          </cell>
        </row>
        <row r="32">
          <cell r="E32"/>
          <cell r="F32"/>
          <cell r="G32"/>
          <cell r="H32"/>
        </row>
        <row r="33">
          <cell r="E33"/>
          <cell r="F33"/>
          <cell r="G33"/>
          <cell r="H33"/>
        </row>
        <row r="34">
          <cell r="E34"/>
          <cell r="F34" t="str">
            <v>PRODUCT ('000)</v>
          </cell>
          <cell r="G34" t="str">
            <v>Quantum CSV</v>
          </cell>
          <cell r="H34" t="str">
            <v>SCALE</v>
          </cell>
        </row>
        <row r="35">
          <cell r="E35" t="str">
            <v>1c Bus Mail Sorted</v>
          </cell>
          <cell r="F35">
            <v>90565.211018000002</v>
          </cell>
          <cell r="G35">
            <v>90076.035000000018</v>
          </cell>
          <cell r="H35">
            <v>1.005430701051617</v>
          </cell>
        </row>
        <row r="36">
          <cell r="E36" t="str">
            <v>2c Bus Mail Sorted</v>
          </cell>
          <cell r="F36">
            <v>154647.959691</v>
          </cell>
          <cell r="G36">
            <v>150327.74900000001</v>
          </cell>
          <cell r="H36">
            <v>1.0287386109333678</v>
          </cell>
        </row>
        <row r="37">
          <cell r="E37" t="str">
            <v>3c Bus Mail Sorted</v>
          </cell>
          <cell r="F37">
            <v>587757.98816499999</v>
          </cell>
          <cell r="G37">
            <v>585418.20499999996</v>
          </cell>
          <cell r="H37">
            <v>1.0039967721280552</v>
          </cell>
        </row>
        <row r="38">
          <cell r="E38" t="str">
            <v>1c Publishing Mail</v>
          </cell>
          <cell r="F38">
            <v>50411.883000000002</v>
          </cell>
          <cell r="G38">
            <v>50356.13700000001</v>
          </cell>
          <cell r="H38">
            <v>1.0011070348783901</v>
          </cell>
        </row>
        <row r="39">
          <cell r="E39" t="str">
            <v>2c Publishing Mail</v>
          </cell>
          <cell r="F39">
            <v>149425.22099999999</v>
          </cell>
          <cell r="G39">
            <v>149398.22500000001</v>
          </cell>
          <cell r="H39">
            <v>1.0001806982646546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220B5-2AC5-44F9-9200-C19E10B93767}">
  <sheetPr codeName="Sheet2"/>
  <dimension ref="A1:S65"/>
  <sheetViews>
    <sheetView showGridLines="0" tabSelected="1" zoomScale="80" zoomScaleNormal="80" workbookViewId="0">
      <pane xSplit="3" ySplit="11" topLeftCell="D12" activePane="bottomRight" state="frozen"/>
      <selection activeCell="E5" sqref="E5:F6"/>
      <selection pane="topRight" activeCell="E5" sqref="E5:F6"/>
      <selection pane="bottomLeft" activeCell="E5" sqref="E5:F6"/>
      <selection pane="bottomRight" activeCell="E26" sqref="E26"/>
    </sheetView>
  </sheetViews>
  <sheetFormatPr defaultColWidth="9.140625" defaultRowHeight="15" x14ac:dyDescent="0.25"/>
  <cols>
    <col min="1" max="1" width="1.7109375" style="116" customWidth="1"/>
    <col min="2" max="2" width="18" style="117" customWidth="1"/>
    <col min="3" max="3" width="11.42578125" style="6" customWidth="1"/>
    <col min="4" max="4" width="22.7109375" style="6" customWidth="1"/>
    <col min="5" max="6" width="11.5703125" style="6" customWidth="1"/>
    <col min="7" max="7" width="11.5703125" style="49" customWidth="1"/>
    <col min="8" max="10" width="11.5703125" style="6" customWidth="1"/>
    <col min="11" max="11" width="17.7109375" style="6" bestFit="1" customWidth="1"/>
    <col min="12" max="12" width="11.5703125" style="6" customWidth="1"/>
    <col min="13" max="17" width="11.5703125" customWidth="1"/>
    <col min="18" max="18" width="13.42578125" bestFit="1" customWidth="1"/>
    <col min="19" max="19" width="21.42578125" bestFit="1" customWidth="1"/>
    <col min="20" max="16384" width="9.140625" style="6"/>
  </cols>
  <sheetData>
    <row r="1" spans="1:19" ht="15" customHeight="1" x14ac:dyDescent="0.35">
      <c r="A1" s="1"/>
      <c r="B1" s="2"/>
      <c r="C1" s="3"/>
      <c r="D1" s="3"/>
      <c r="E1" s="3"/>
      <c r="F1" s="4"/>
      <c r="G1" s="3"/>
      <c r="H1" s="3"/>
      <c r="I1" s="3"/>
      <c r="J1" s="3"/>
      <c r="K1" s="3"/>
      <c r="L1" s="5"/>
    </row>
    <row r="2" spans="1:19" ht="21" x14ac:dyDescent="0.35">
      <c r="A2" s="1"/>
      <c r="B2" s="7" t="s">
        <v>0</v>
      </c>
      <c r="C2" s="8"/>
      <c r="D2" s="9" t="s">
        <v>1</v>
      </c>
      <c r="E2" s="10"/>
      <c r="F2" s="11"/>
      <c r="G2" s="10"/>
      <c r="H2" s="10"/>
      <c r="I2" s="10"/>
      <c r="J2" s="10"/>
      <c r="K2" s="10"/>
      <c r="L2" s="12"/>
      <c r="M2" s="13" t="s">
        <v>2</v>
      </c>
      <c r="N2" s="14"/>
      <c r="O2" s="15"/>
      <c r="P2" s="15"/>
      <c r="Q2" s="15"/>
      <c r="R2" s="14"/>
      <c r="S2" s="15"/>
    </row>
    <row r="3" spans="1:19" s="18" customFormat="1" ht="30" x14ac:dyDescent="0.25">
      <c r="A3" s="16"/>
      <c r="B3" s="17" t="s">
        <v>3</v>
      </c>
      <c r="D3" s="19"/>
      <c r="E3" s="20" t="s">
        <v>4</v>
      </c>
      <c r="F3" s="21" t="s">
        <v>5</v>
      </c>
      <c r="G3" s="22" t="s">
        <v>6</v>
      </c>
      <c r="H3" s="23"/>
      <c r="I3" s="23"/>
      <c r="J3" s="23"/>
      <c r="K3" s="23"/>
      <c r="L3" s="24"/>
      <c r="M3" s="25"/>
      <c r="N3" s="25"/>
      <c r="O3"/>
      <c r="P3"/>
      <c r="Q3"/>
      <c r="R3"/>
      <c r="S3"/>
    </row>
    <row r="4" spans="1:19" ht="15" customHeight="1" x14ac:dyDescent="0.35">
      <c r="A4" s="1"/>
      <c r="B4" s="2"/>
      <c r="D4" s="26" t="s">
        <v>7</v>
      </c>
      <c r="E4" s="27">
        <f>SUMIF($B$12:$B$59,E$3,$D$12:$D$59)</f>
        <v>0</v>
      </c>
      <c r="F4" s="28">
        <f>SUMIF($B$12:$B$59,F$3,$D$12:$D$59)</f>
        <v>0</v>
      </c>
      <c r="G4" s="29">
        <f>SUM(E4:F4)</f>
        <v>0</v>
      </c>
      <c r="H4" s="3"/>
      <c r="I4" s="3"/>
      <c r="J4" s="3"/>
      <c r="K4" s="3"/>
      <c r="L4" s="5"/>
      <c r="M4" s="30"/>
      <c r="N4" s="30"/>
    </row>
    <row r="5" spans="1:19" ht="15" customHeight="1" x14ac:dyDescent="0.35">
      <c r="A5" s="1"/>
      <c r="B5" s="2"/>
      <c r="D5" s="31" t="s">
        <v>8</v>
      </c>
      <c r="E5" s="32">
        <v>0.7</v>
      </c>
      <c r="F5" s="33">
        <v>0.7</v>
      </c>
      <c r="G5" s="28"/>
      <c r="H5" s="3"/>
      <c r="I5" s="3"/>
      <c r="J5" s="3"/>
      <c r="K5" s="3"/>
      <c r="L5" s="5"/>
      <c r="M5" s="30"/>
      <c r="N5" s="30"/>
      <c r="P5" s="34" t="s">
        <v>9</v>
      </c>
      <c r="R5" s="35" t="s">
        <v>10</v>
      </c>
      <c r="S5" s="36" t="s">
        <v>11</v>
      </c>
    </row>
    <row r="6" spans="1:19" ht="15" customHeight="1" x14ac:dyDescent="0.35">
      <c r="A6" s="1"/>
      <c r="B6" s="2"/>
      <c r="D6" s="31" t="s">
        <v>12</v>
      </c>
      <c r="E6" s="37">
        <v>4</v>
      </c>
      <c r="F6" s="38">
        <v>1</v>
      </c>
      <c r="G6" s="28"/>
      <c r="H6" s="3"/>
      <c r="I6" s="3"/>
      <c r="J6" s="3"/>
      <c r="K6" s="3"/>
      <c r="L6" s="5"/>
      <c r="M6" s="30"/>
      <c r="N6" s="30"/>
      <c r="P6" s="39">
        <v>0.25</v>
      </c>
      <c r="R6" s="40" t="str">
        <f>IF(S11&gt;0,"Adjustment","Surplus")</f>
        <v>Surplus</v>
      </c>
      <c r="S6" s="41">
        <f>IF(S11&gt;0,S11,0)</f>
        <v>0</v>
      </c>
    </row>
    <row r="7" spans="1:19" ht="15" customHeight="1" x14ac:dyDescent="0.35">
      <c r="A7" s="1"/>
      <c r="B7" s="2"/>
      <c r="D7" s="31" t="s">
        <v>13</v>
      </c>
      <c r="E7" s="27">
        <f>COUNTIFS($B$12:$B$59,E$3,$K$12:$K$59,"&gt;0")</f>
        <v>0</v>
      </c>
      <c r="F7" s="28">
        <f>COUNTIFS($B$12:$B$59,F$3,$K$12:$K$59,"&gt;0")</f>
        <v>0</v>
      </c>
      <c r="G7" s="42">
        <f>SUM(E7:F7)</f>
        <v>0</v>
      </c>
      <c r="H7" s="3"/>
      <c r="I7" s="3"/>
      <c r="J7" s="3"/>
      <c r="K7" s="3"/>
      <c r="L7" s="5"/>
      <c r="M7" s="30"/>
      <c r="N7" s="30"/>
    </row>
    <row r="8" spans="1:19" ht="15" customHeight="1" x14ac:dyDescent="0.35">
      <c r="A8" s="1"/>
      <c r="B8" s="2"/>
      <c r="D8" s="43" t="s">
        <v>14</v>
      </c>
      <c r="E8" s="44">
        <f>SUMIF($B$12:$B$59,E$3,$L$12:$L$59)</f>
        <v>0</v>
      </c>
      <c r="F8" s="45">
        <f>SUMIF($B$12:$B$59,F$3,$L$12:$L$59)</f>
        <v>0</v>
      </c>
      <c r="G8" s="46">
        <f>SUM(E8:F8)</f>
        <v>0</v>
      </c>
      <c r="H8" s="3"/>
      <c r="I8" s="3"/>
      <c r="J8" s="3"/>
      <c r="K8" s="3"/>
      <c r="L8" s="5"/>
      <c r="M8" s="6"/>
      <c r="N8" s="6"/>
      <c r="O8" s="6"/>
      <c r="P8" s="6"/>
      <c r="Q8" s="6"/>
    </row>
    <row r="9" spans="1:19" ht="15" customHeight="1" x14ac:dyDescent="0.35">
      <c r="A9" s="47"/>
      <c r="B9" s="2"/>
      <c r="C9" s="3"/>
      <c r="D9" s="3"/>
      <c r="E9" s="3"/>
      <c r="F9" s="48"/>
      <c r="M9" s="6"/>
      <c r="N9" s="6"/>
      <c r="O9" s="6"/>
      <c r="P9" s="6"/>
      <c r="Q9" s="6"/>
      <c r="S9" s="50" t="s">
        <v>15</v>
      </c>
    </row>
    <row r="10" spans="1:19" ht="15" customHeight="1" x14ac:dyDescent="0.35">
      <c r="A10" s="47"/>
      <c r="B10" s="2"/>
      <c r="C10" s="3"/>
      <c r="D10" s="51" t="s">
        <v>16</v>
      </c>
      <c r="N10" s="51" t="s">
        <v>16</v>
      </c>
      <c r="Q10" s="52"/>
      <c r="R10" s="53"/>
      <c r="S10" s="54" t="s">
        <v>17</v>
      </c>
    </row>
    <row r="11" spans="1:19" s="18" customFormat="1" ht="45.75" customHeight="1" x14ac:dyDescent="0.25">
      <c r="A11" s="55"/>
      <c r="B11" s="56" t="s">
        <v>18</v>
      </c>
      <c r="C11" s="57" t="s">
        <v>19</v>
      </c>
      <c r="D11" s="58" t="s">
        <v>20</v>
      </c>
      <c r="E11" s="58" t="s">
        <v>21</v>
      </c>
      <c r="F11" s="59" t="s">
        <v>22</v>
      </c>
      <c r="G11" s="60" t="s">
        <v>23</v>
      </c>
      <c r="H11" s="58" t="s">
        <v>8</v>
      </c>
      <c r="I11" s="58" t="s">
        <v>12</v>
      </c>
      <c r="J11" s="58" t="s">
        <v>24</v>
      </c>
      <c r="K11" s="58" t="s">
        <v>25</v>
      </c>
      <c r="L11" s="61" t="s">
        <v>11</v>
      </c>
      <c r="M11" s="62" t="s">
        <v>26</v>
      </c>
      <c r="N11" s="62" t="s">
        <v>27</v>
      </c>
      <c r="O11" s="63" t="s">
        <v>28</v>
      </c>
      <c r="P11" s="64" t="s">
        <v>29</v>
      </c>
      <c r="Q11" s="65" t="s">
        <v>30</v>
      </c>
      <c r="R11" s="66" t="s">
        <v>31</v>
      </c>
      <c r="S11" s="67">
        <f>SUM(S12:S97)</f>
        <v>0</v>
      </c>
    </row>
    <row r="12" spans="1:19" ht="15" customHeight="1" x14ac:dyDescent="0.35">
      <c r="A12" s="47"/>
      <c r="B12" s="68" t="s">
        <v>5</v>
      </c>
      <c r="C12" s="69">
        <v>304</v>
      </c>
      <c r="D12" s="70"/>
      <c r="E12" s="71" t="str">
        <f t="shared" ref="E12:E22" si="0">IF(SUMIF($B$12:$B$59,B12,$D$12:$D$59)=0,"",ROUND(D12/SUMIF($B$12:$B$59,B12,$D$12:$D$59),4))</f>
        <v/>
      </c>
      <c r="F12" s="72">
        <v>0.22932400000000003</v>
      </c>
      <c r="G12" s="73">
        <f t="shared" ref="G12:G22" si="1">IF(E12="",1,E12/F12)</f>
        <v>1</v>
      </c>
      <c r="H12" s="74">
        <f>INDEX($E$5:$F$5,MATCH(B12,$E$3:$F$3,FALSE))</f>
        <v>0.7</v>
      </c>
      <c r="I12" s="3">
        <f>INDEX($E$6:$F$6,MATCH(B12,$E$3:$F$3,FALSE))</f>
        <v>1</v>
      </c>
      <c r="J12" s="3">
        <f t="shared" ref="J12:J22" ca="1" si="2">IF(B12="3 Islands",0,OFFSET($D$4,0,MATCH(B12,$E$3:$F$3))*F12*H12)</f>
        <v>0</v>
      </c>
      <c r="K12" s="3">
        <f t="shared" ref="K12:K22" si="3">IF(G12&gt;=H12,0,J12-D12)</f>
        <v>0</v>
      </c>
      <c r="L12" s="75">
        <f t="shared" ref="L12:L22" si="4">IF(1+SUMPRODUCT(($B$12:$B$59=B12)*($K$12:$K$59&gt;K12))&lt;=I12,0,K12)</f>
        <v>0</v>
      </c>
      <c r="M12" s="76">
        <v>0.21112900000000001</v>
      </c>
      <c r="N12" s="77"/>
      <c r="O12" s="78">
        <f t="shared" ref="O12:O22" si="5">IF(D12=0,0,N12/D12)</f>
        <v>0</v>
      </c>
      <c r="P12" s="79">
        <v>0.26391125000000004</v>
      </c>
      <c r="Q12" s="80">
        <v>0.15834675000000001</v>
      </c>
      <c r="R12" s="81">
        <f t="shared" ref="R12:R22" si="6">IF(O12&gt;P12,-(O12-(P12)),IF(O12&lt;Q12,Q12-O12,""))</f>
        <v>0.15834675000000001</v>
      </c>
      <c r="S12" s="82">
        <f>IF(R12="",0,D12*R12)</f>
        <v>0</v>
      </c>
    </row>
    <row r="13" spans="1:19" ht="15" customHeight="1" x14ac:dyDescent="0.35">
      <c r="A13" s="47"/>
      <c r="B13" s="68" t="s">
        <v>5</v>
      </c>
      <c r="C13" s="69">
        <v>307</v>
      </c>
      <c r="D13" s="70"/>
      <c r="E13" s="71" t="str">
        <f t="shared" si="0"/>
        <v/>
      </c>
      <c r="F13" s="72">
        <v>0.31803599999999999</v>
      </c>
      <c r="G13" s="73">
        <f t="shared" si="1"/>
        <v>1</v>
      </c>
      <c r="H13" s="74">
        <f t="shared" ref="H13:H22" si="7">INDEX($E$5:$F$5,MATCH(B13,$E$3:$F$3,FALSE))</f>
        <v>0.7</v>
      </c>
      <c r="I13" s="3">
        <f t="shared" ref="I13:I22" si="8">INDEX($E$6:$F$6,MATCH(B13,$E$3:$F$3,FALSE))</f>
        <v>1</v>
      </c>
      <c r="J13" s="3">
        <f t="shared" ca="1" si="2"/>
        <v>0</v>
      </c>
      <c r="K13" s="3">
        <f t="shared" si="3"/>
        <v>0</v>
      </c>
      <c r="L13" s="75">
        <f t="shared" si="4"/>
        <v>0</v>
      </c>
      <c r="M13" s="83">
        <v>0.43772499999999998</v>
      </c>
      <c r="N13" s="77"/>
      <c r="O13" s="78">
        <f t="shared" si="5"/>
        <v>0</v>
      </c>
      <c r="P13" s="79">
        <v>0.54715625000000001</v>
      </c>
      <c r="Q13" s="80">
        <v>0.32829375</v>
      </c>
      <c r="R13" s="84">
        <f t="shared" si="6"/>
        <v>0.32829375</v>
      </c>
      <c r="S13" s="85">
        <f t="shared" ref="S13:S59" si="9">IF(R13="",0,D13*R13)</f>
        <v>0</v>
      </c>
    </row>
    <row r="14" spans="1:19" ht="15" customHeight="1" x14ac:dyDescent="0.35">
      <c r="A14" s="47"/>
      <c r="B14" s="68" t="s">
        <v>5</v>
      </c>
      <c r="C14" s="69">
        <v>310</v>
      </c>
      <c r="D14" s="70"/>
      <c r="E14" s="71" t="str">
        <f t="shared" si="0"/>
        <v/>
      </c>
      <c r="F14" s="72">
        <v>0.14064199999999999</v>
      </c>
      <c r="G14" s="73">
        <f t="shared" si="1"/>
        <v>1</v>
      </c>
      <c r="H14" s="74">
        <f t="shared" si="7"/>
        <v>0.7</v>
      </c>
      <c r="I14" s="3">
        <f t="shared" si="8"/>
        <v>1</v>
      </c>
      <c r="J14" s="3">
        <f t="shared" ca="1" si="2"/>
        <v>0</v>
      </c>
      <c r="K14" s="3">
        <f t="shared" si="3"/>
        <v>0</v>
      </c>
      <c r="L14" s="75">
        <f t="shared" si="4"/>
        <v>0</v>
      </c>
      <c r="M14" s="83">
        <v>0.35992499999999999</v>
      </c>
      <c r="N14" s="77"/>
      <c r="O14" s="78">
        <f t="shared" si="5"/>
        <v>0</v>
      </c>
      <c r="P14" s="79">
        <v>0.44990625000000001</v>
      </c>
      <c r="Q14" s="80">
        <v>0.26994374999999998</v>
      </c>
      <c r="R14" s="84">
        <f t="shared" si="6"/>
        <v>0.26994374999999998</v>
      </c>
      <c r="S14" s="85">
        <f t="shared" si="9"/>
        <v>0</v>
      </c>
    </row>
    <row r="15" spans="1:19" ht="15" customHeight="1" x14ac:dyDescent="0.35">
      <c r="A15" s="47"/>
      <c r="B15" s="68" t="s">
        <v>5</v>
      </c>
      <c r="C15" s="69">
        <v>313</v>
      </c>
      <c r="D15" s="70"/>
      <c r="E15" s="71" t="str">
        <f t="shared" si="0"/>
        <v/>
      </c>
      <c r="F15" s="72">
        <v>1.8075999999999998E-2</v>
      </c>
      <c r="G15" s="73">
        <f t="shared" si="1"/>
        <v>1</v>
      </c>
      <c r="H15" s="74">
        <f t="shared" si="7"/>
        <v>0.7</v>
      </c>
      <c r="I15" s="3">
        <f t="shared" si="8"/>
        <v>1</v>
      </c>
      <c r="J15" s="3">
        <f t="shared" ca="1" si="2"/>
        <v>0</v>
      </c>
      <c r="K15" s="3">
        <f t="shared" si="3"/>
        <v>0</v>
      </c>
      <c r="L15" s="75">
        <f t="shared" si="4"/>
        <v>0</v>
      </c>
      <c r="M15" s="83">
        <v>0.147783</v>
      </c>
      <c r="N15" s="77"/>
      <c r="O15" s="78">
        <f t="shared" si="5"/>
        <v>0</v>
      </c>
      <c r="P15" s="79">
        <v>0.18472875</v>
      </c>
      <c r="Q15" s="80">
        <v>0.11083725</v>
      </c>
      <c r="R15" s="84">
        <f t="shared" si="6"/>
        <v>0.11083725</v>
      </c>
      <c r="S15" s="85">
        <f t="shared" si="9"/>
        <v>0</v>
      </c>
    </row>
    <row r="16" spans="1:19" ht="15" customHeight="1" x14ac:dyDescent="0.35">
      <c r="A16" s="47"/>
      <c r="B16" s="68" t="s">
        <v>5</v>
      </c>
      <c r="C16" s="69">
        <v>316</v>
      </c>
      <c r="D16" s="70"/>
      <c r="E16" s="71" t="str">
        <f t="shared" si="0"/>
        <v/>
      </c>
      <c r="F16" s="72">
        <v>0.29392200000000002</v>
      </c>
      <c r="G16" s="73">
        <f t="shared" si="1"/>
        <v>1</v>
      </c>
      <c r="H16" s="74">
        <f t="shared" si="7"/>
        <v>0.7</v>
      </c>
      <c r="I16" s="3">
        <f t="shared" si="8"/>
        <v>1</v>
      </c>
      <c r="J16" s="3">
        <f t="shared" ca="1" si="2"/>
        <v>0</v>
      </c>
      <c r="K16" s="3">
        <f t="shared" si="3"/>
        <v>0</v>
      </c>
      <c r="L16" s="75">
        <f t="shared" si="4"/>
        <v>0</v>
      </c>
      <c r="M16" s="83">
        <v>0.346943</v>
      </c>
      <c r="N16" s="77"/>
      <c r="O16" s="78">
        <f t="shared" si="5"/>
        <v>0</v>
      </c>
      <c r="P16" s="79">
        <v>0.43367875</v>
      </c>
      <c r="Q16" s="80">
        <v>0.26020725</v>
      </c>
      <c r="R16" s="84">
        <f t="shared" si="6"/>
        <v>0.26020725</v>
      </c>
      <c r="S16" s="85">
        <f t="shared" si="9"/>
        <v>0</v>
      </c>
    </row>
    <row r="17" spans="1:19" ht="15" customHeight="1" x14ac:dyDescent="0.35">
      <c r="A17" s="47"/>
      <c r="B17" s="68" t="s">
        <v>4</v>
      </c>
      <c r="C17" s="69">
        <v>318</v>
      </c>
      <c r="D17" s="70"/>
      <c r="E17" s="71" t="str">
        <f t="shared" si="0"/>
        <v/>
      </c>
      <c r="F17" s="72">
        <v>9.502E-3</v>
      </c>
      <c r="G17" s="73">
        <f t="shared" si="1"/>
        <v>1</v>
      </c>
      <c r="H17" s="74">
        <f t="shared" si="7"/>
        <v>0.7</v>
      </c>
      <c r="I17" s="3">
        <f t="shared" si="8"/>
        <v>4</v>
      </c>
      <c r="J17" s="3">
        <f t="shared" ca="1" si="2"/>
        <v>0</v>
      </c>
      <c r="K17" s="3">
        <f t="shared" si="3"/>
        <v>0</v>
      </c>
      <c r="L17" s="75">
        <f t="shared" si="4"/>
        <v>0</v>
      </c>
      <c r="M17" s="83">
        <v>0.14327999999999999</v>
      </c>
      <c r="N17" s="77"/>
      <c r="O17" s="78">
        <f t="shared" si="5"/>
        <v>0</v>
      </c>
      <c r="P17" s="79">
        <v>0.17909999999999998</v>
      </c>
      <c r="Q17" s="80">
        <v>0.10746</v>
      </c>
      <c r="R17" s="84">
        <f t="shared" si="6"/>
        <v>0.10746</v>
      </c>
      <c r="S17" s="85">
        <f t="shared" si="9"/>
        <v>0</v>
      </c>
    </row>
    <row r="18" spans="1:19" ht="15" customHeight="1" x14ac:dyDescent="0.35">
      <c r="A18" s="47"/>
      <c r="B18" s="68" t="s">
        <v>4</v>
      </c>
      <c r="C18" s="69">
        <v>319</v>
      </c>
      <c r="D18" s="70"/>
      <c r="E18" s="71" t="str">
        <f t="shared" si="0"/>
        <v/>
      </c>
      <c r="F18" s="72">
        <v>2.6442E-2</v>
      </c>
      <c r="G18" s="73">
        <f t="shared" si="1"/>
        <v>1</v>
      </c>
      <c r="H18" s="74">
        <f t="shared" si="7"/>
        <v>0.7</v>
      </c>
      <c r="I18" s="3">
        <f t="shared" si="8"/>
        <v>4</v>
      </c>
      <c r="J18" s="3">
        <f t="shared" ca="1" si="2"/>
        <v>0</v>
      </c>
      <c r="K18" s="3">
        <f t="shared" si="3"/>
        <v>0</v>
      </c>
      <c r="L18" s="75">
        <f t="shared" si="4"/>
        <v>0</v>
      </c>
      <c r="M18" s="83">
        <v>0.43497799999999998</v>
      </c>
      <c r="N18" s="77"/>
      <c r="O18" s="78">
        <f t="shared" si="5"/>
        <v>0</v>
      </c>
      <c r="P18" s="79">
        <v>0.5437225</v>
      </c>
      <c r="Q18" s="80">
        <v>0.32623349999999995</v>
      </c>
      <c r="R18" s="84">
        <f t="shared" si="6"/>
        <v>0.32623349999999995</v>
      </c>
      <c r="S18" s="85">
        <f t="shared" si="9"/>
        <v>0</v>
      </c>
    </row>
    <row r="19" spans="1:19" ht="15" customHeight="1" x14ac:dyDescent="0.35">
      <c r="A19" s="47"/>
      <c r="B19" s="68" t="s">
        <v>4</v>
      </c>
      <c r="C19" s="69">
        <v>322</v>
      </c>
      <c r="D19" s="70"/>
      <c r="E19" s="71" t="str">
        <f t="shared" si="0"/>
        <v/>
      </c>
      <c r="F19" s="72">
        <v>1.7471E-2</v>
      </c>
      <c r="G19" s="73">
        <f t="shared" si="1"/>
        <v>1</v>
      </c>
      <c r="H19" s="74">
        <f t="shared" si="7"/>
        <v>0.7</v>
      </c>
      <c r="I19" s="3">
        <f t="shared" si="8"/>
        <v>4</v>
      </c>
      <c r="J19" s="3">
        <f t="shared" ca="1" si="2"/>
        <v>0</v>
      </c>
      <c r="K19" s="3">
        <f t="shared" si="3"/>
        <v>0</v>
      </c>
      <c r="L19" s="75">
        <f t="shared" si="4"/>
        <v>0</v>
      </c>
      <c r="M19" s="83">
        <v>0.86447799999999997</v>
      </c>
      <c r="N19" s="77"/>
      <c r="O19" s="78">
        <f t="shared" si="5"/>
        <v>0</v>
      </c>
      <c r="P19" s="79">
        <v>1</v>
      </c>
      <c r="Q19" s="80">
        <v>0.64835849999999995</v>
      </c>
      <c r="R19" s="84">
        <f t="shared" si="6"/>
        <v>0.64835849999999995</v>
      </c>
      <c r="S19" s="85">
        <f t="shared" si="9"/>
        <v>0</v>
      </c>
    </row>
    <row r="20" spans="1:19" ht="15" customHeight="1" x14ac:dyDescent="0.35">
      <c r="A20" s="47"/>
      <c r="B20" s="68" t="s">
        <v>4</v>
      </c>
      <c r="C20" s="69">
        <v>324</v>
      </c>
      <c r="D20" s="70"/>
      <c r="E20" s="71" t="str">
        <f t="shared" si="0"/>
        <v/>
      </c>
      <c r="F20" s="72">
        <v>2.2525E-2</v>
      </c>
      <c r="G20" s="73">
        <f t="shared" si="1"/>
        <v>1</v>
      </c>
      <c r="H20" s="74">
        <f t="shared" si="7"/>
        <v>0.7</v>
      </c>
      <c r="I20" s="3">
        <f t="shared" si="8"/>
        <v>4</v>
      </c>
      <c r="J20" s="3">
        <f t="shared" ca="1" si="2"/>
        <v>0</v>
      </c>
      <c r="K20" s="3">
        <f t="shared" si="3"/>
        <v>0</v>
      </c>
      <c r="L20" s="75">
        <f t="shared" si="4"/>
        <v>0</v>
      </c>
      <c r="M20" s="83">
        <v>0.59206999999999999</v>
      </c>
      <c r="N20" s="77"/>
      <c r="O20" s="78">
        <f t="shared" si="5"/>
        <v>0</v>
      </c>
      <c r="P20" s="79">
        <v>0.74008750000000001</v>
      </c>
      <c r="Q20" s="80">
        <v>0.44405249999999996</v>
      </c>
      <c r="R20" s="84">
        <f t="shared" si="6"/>
        <v>0.44405249999999996</v>
      </c>
      <c r="S20" s="85">
        <f t="shared" si="9"/>
        <v>0</v>
      </c>
    </row>
    <row r="21" spans="1:19" ht="15" customHeight="1" x14ac:dyDescent="0.35">
      <c r="A21" s="47"/>
      <c r="B21" s="68" t="s">
        <v>4</v>
      </c>
      <c r="C21" s="69">
        <v>325</v>
      </c>
      <c r="D21" s="70"/>
      <c r="E21" s="71" t="str">
        <f t="shared" si="0"/>
        <v/>
      </c>
      <c r="F21" s="72">
        <v>3.3613999999999998E-2</v>
      </c>
      <c r="G21" s="73">
        <f t="shared" si="1"/>
        <v>1</v>
      </c>
      <c r="H21" s="74">
        <f t="shared" si="7"/>
        <v>0.7</v>
      </c>
      <c r="I21" s="3">
        <f t="shared" si="8"/>
        <v>4</v>
      </c>
      <c r="J21" s="3">
        <f t="shared" ca="1" si="2"/>
        <v>0</v>
      </c>
      <c r="K21" s="3">
        <f t="shared" si="3"/>
        <v>0</v>
      </c>
      <c r="L21" s="75">
        <f t="shared" si="4"/>
        <v>0</v>
      </c>
      <c r="M21" s="83">
        <v>0.56021299999999996</v>
      </c>
      <c r="N21" s="77"/>
      <c r="O21" s="78">
        <f t="shared" si="5"/>
        <v>0</v>
      </c>
      <c r="P21" s="79">
        <v>0.70026624999999998</v>
      </c>
      <c r="Q21" s="80">
        <v>0.42015974999999994</v>
      </c>
      <c r="R21" s="84">
        <f t="shared" si="6"/>
        <v>0.42015974999999994</v>
      </c>
      <c r="S21" s="85">
        <f t="shared" si="9"/>
        <v>0</v>
      </c>
    </row>
    <row r="22" spans="1:19" ht="15" customHeight="1" x14ac:dyDescent="0.35">
      <c r="A22" s="47"/>
      <c r="B22" s="68" t="s">
        <v>4</v>
      </c>
      <c r="C22" s="69">
        <v>327</v>
      </c>
      <c r="D22" s="70"/>
      <c r="E22" s="71" t="str">
        <f t="shared" si="0"/>
        <v/>
      </c>
      <c r="F22" s="72">
        <v>2.4950999999999997E-2</v>
      </c>
      <c r="G22" s="73">
        <f t="shared" si="1"/>
        <v>1</v>
      </c>
      <c r="H22" s="74">
        <f t="shared" si="7"/>
        <v>0.7</v>
      </c>
      <c r="I22" s="3">
        <f t="shared" si="8"/>
        <v>4</v>
      </c>
      <c r="J22" s="3">
        <f t="shared" ca="1" si="2"/>
        <v>0</v>
      </c>
      <c r="K22" s="3">
        <f t="shared" si="3"/>
        <v>0</v>
      </c>
      <c r="L22" s="75">
        <f t="shared" si="4"/>
        <v>0</v>
      </c>
      <c r="M22" s="83">
        <v>0.39697100000000002</v>
      </c>
      <c r="N22" s="77"/>
      <c r="O22" s="78">
        <f t="shared" si="5"/>
        <v>0</v>
      </c>
      <c r="P22" s="79">
        <v>0.49621375000000001</v>
      </c>
      <c r="Q22" s="80">
        <v>0.29772825000000003</v>
      </c>
      <c r="R22" s="84">
        <f t="shared" si="6"/>
        <v>0.29772825000000003</v>
      </c>
      <c r="S22" s="85">
        <f t="shared" si="9"/>
        <v>0</v>
      </c>
    </row>
    <row r="23" spans="1:19" ht="15" customHeight="1" x14ac:dyDescent="0.35">
      <c r="A23" s="47"/>
      <c r="B23" s="68" t="s">
        <v>32</v>
      </c>
      <c r="C23" s="69">
        <v>328</v>
      </c>
      <c r="D23" s="70"/>
      <c r="E23" s="86"/>
      <c r="F23" s="87"/>
      <c r="G23" s="88"/>
      <c r="H23" s="88"/>
      <c r="I23" s="88"/>
      <c r="J23" s="88"/>
      <c r="K23" s="89"/>
      <c r="L23" s="86"/>
      <c r="M23" s="90"/>
      <c r="N23" s="77"/>
      <c r="O23" s="91"/>
      <c r="P23" s="92"/>
      <c r="Q23" s="93"/>
      <c r="R23" s="92"/>
      <c r="S23" s="94"/>
    </row>
    <row r="24" spans="1:19" ht="15" customHeight="1" x14ac:dyDescent="0.35">
      <c r="A24" s="47"/>
      <c r="B24" s="68" t="s">
        <v>4</v>
      </c>
      <c r="C24" s="69">
        <v>329</v>
      </c>
      <c r="D24" s="70"/>
      <c r="E24" s="71" t="str">
        <f t="shared" ref="E24:E36" si="10">IF(SUMIF($B$12:$B$59,B24,$D$12:$D$59)=0,"",ROUND(D24/SUMIF($B$12:$B$59,B24,$D$12:$D$59),4))</f>
        <v/>
      </c>
      <c r="F24" s="72">
        <v>2.3945000000000001E-2</v>
      </c>
      <c r="G24" s="73">
        <f t="shared" ref="G24:G36" si="11">IF(E24="",1,E24/F24)</f>
        <v>1</v>
      </c>
      <c r="H24" s="74">
        <f t="shared" ref="H24:H36" si="12">INDEX($E$5:$F$5,MATCH(B24,$E$3:$F$3,FALSE))</f>
        <v>0.7</v>
      </c>
      <c r="I24" s="3">
        <f t="shared" ref="I24:I36" si="13">INDEX($E$6:$F$6,MATCH(B24,$E$3:$F$3,FALSE))</f>
        <v>4</v>
      </c>
      <c r="J24" s="3">
        <f t="shared" ref="J24:J36" ca="1" si="14">IF(B24="3 Islands",0,OFFSET($D$4,0,MATCH(B24,$E$3:$F$3))*F24*H24)</f>
        <v>0</v>
      </c>
      <c r="K24" s="3">
        <f t="shared" ref="K24:K36" si="15">IF(G24&gt;=H24,0,J24-D24)</f>
        <v>0</v>
      </c>
      <c r="L24" s="75">
        <f t="shared" ref="L24:L36" si="16">IF(1+SUMPRODUCT(($B$12:$B$59=B24)*($K$12:$K$59&gt;K24))&lt;=I24,0,K24)</f>
        <v>0</v>
      </c>
      <c r="M24" s="83">
        <v>0.61334299999999997</v>
      </c>
      <c r="N24" s="77"/>
      <c r="O24" s="78">
        <f t="shared" ref="O24:O36" si="17">IF(D24=0,0,N24/D24)</f>
        <v>0</v>
      </c>
      <c r="P24" s="79">
        <v>0.76667874999999996</v>
      </c>
      <c r="Q24" s="80">
        <v>0.46000724999999998</v>
      </c>
      <c r="R24" s="84">
        <f t="shared" ref="R24:R36" si="18">IF(O24&gt;P24,-(O24-(P24)),IF(O24&lt;Q24,Q24-O24,""))</f>
        <v>0.46000724999999998</v>
      </c>
      <c r="S24" s="85">
        <f t="shared" si="9"/>
        <v>0</v>
      </c>
    </row>
    <row r="25" spans="1:19" ht="15" customHeight="1" x14ac:dyDescent="0.35">
      <c r="A25" s="47"/>
      <c r="B25" s="68" t="s">
        <v>4</v>
      </c>
      <c r="C25" s="69">
        <v>330</v>
      </c>
      <c r="D25" s="70"/>
      <c r="E25" s="71" t="str">
        <f t="shared" si="10"/>
        <v/>
      </c>
      <c r="F25" s="72">
        <v>2.3035E-2</v>
      </c>
      <c r="G25" s="73">
        <f t="shared" si="11"/>
        <v>1</v>
      </c>
      <c r="H25" s="74">
        <f t="shared" si="12"/>
        <v>0.7</v>
      </c>
      <c r="I25" s="3">
        <f t="shared" si="13"/>
        <v>4</v>
      </c>
      <c r="J25" s="3">
        <f t="shared" ca="1" si="14"/>
        <v>0</v>
      </c>
      <c r="K25" s="3">
        <f t="shared" si="15"/>
        <v>0</v>
      </c>
      <c r="L25" s="75">
        <f t="shared" si="16"/>
        <v>0</v>
      </c>
      <c r="M25" s="83">
        <v>0.37998900000000002</v>
      </c>
      <c r="N25" s="77"/>
      <c r="O25" s="78">
        <f t="shared" si="17"/>
        <v>0</v>
      </c>
      <c r="P25" s="79">
        <v>0.47498625000000005</v>
      </c>
      <c r="Q25" s="80">
        <v>0.28499174999999999</v>
      </c>
      <c r="R25" s="84">
        <f t="shared" si="18"/>
        <v>0.28499174999999999</v>
      </c>
      <c r="S25" s="85">
        <f t="shared" si="9"/>
        <v>0</v>
      </c>
    </row>
    <row r="26" spans="1:19" ht="15" customHeight="1" x14ac:dyDescent="0.35">
      <c r="A26" s="47"/>
      <c r="B26" s="68" t="s">
        <v>4</v>
      </c>
      <c r="C26" s="69">
        <v>333</v>
      </c>
      <c r="D26" s="70"/>
      <c r="E26" s="71" t="str">
        <f t="shared" si="10"/>
        <v/>
      </c>
      <c r="F26" s="72">
        <v>2.7132E-2</v>
      </c>
      <c r="G26" s="73">
        <f t="shared" si="11"/>
        <v>1</v>
      </c>
      <c r="H26" s="74">
        <f t="shared" si="12"/>
        <v>0.7</v>
      </c>
      <c r="I26" s="3">
        <f t="shared" si="13"/>
        <v>4</v>
      </c>
      <c r="J26" s="3">
        <f t="shared" ca="1" si="14"/>
        <v>0</v>
      </c>
      <c r="K26" s="3">
        <f t="shared" si="15"/>
        <v>0</v>
      </c>
      <c r="L26" s="75">
        <f t="shared" si="16"/>
        <v>0</v>
      </c>
      <c r="M26" s="83">
        <v>0.40379199999999998</v>
      </c>
      <c r="N26" s="77"/>
      <c r="O26" s="78">
        <f t="shared" si="17"/>
        <v>0</v>
      </c>
      <c r="P26" s="79">
        <v>0.50473999999999997</v>
      </c>
      <c r="Q26" s="80">
        <v>0.302844</v>
      </c>
      <c r="R26" s="84">
        <f t="shared" si="18"/>
        <v>0.302844</v>
      </c>
      <c r="S26" s="85">
        <f t="shared" si="9"/>
        <v>0</v>
      </c>
    </row>
    <row r="27" spans="1:19" ht="15" customHeight="1" x14ac:dyDescent="0.35">
      <c r="A27" s="47"/>
      <c r="B27" s="68" t="s">
        <v>4</v>
      </c>
      <c r="C27" s="69">
        <v>334</v>
      </c>
      <c r="D27" s="70"/>
      <c r="E27" s="71" t="str">
        <f t="shared" si="10"/>
        <v/>
      </c>
      <c r="F27" s="72">
        <v>2.6266000000000001E-2</v>
      </c>
      <c r="G27" s="73">
        <f t="shared" si="11"/>
        <v>1</v>
      </c>
      <c r="H27" s="74">
        <f t="shared" si="12"/>
        <v>0.7</v>
      </c>
      <c r="I27" s="3">
        <f t="shared" si="13"/>
        <v>4</v>
      </c>
      <c r="J27" s="3">
        <f t="shared" ca="1" si="14"/>
        <v>0</v>
      </c>
      <c r="K27" s="3">
        <f t="shared" si="15"/>
        <v>0</v>
      </c>
      <c r="L27" s="75">
        <f t="shared" si="16"/>
        <v>0</v>
      </c>
      <c r="M27" s="83">
        <v>0.44053900000000001</v>
      </c>
      <c r="N27" s="77"/>
      <c r="O27" s="78">
        <f t="shared" si="17"/>
        <v>0</v>
      </c>
      <c r="P27" s="79">
        <v>0.55067375000000007</v>
      </c>
      <c r="Q27" s="80">
        <v>0.33040425000000001</v>
      </c>
      <c r="R27" s="84">
        <f t="shared" si="18"/>
        <v>0.33040425000000001</v>
      </c>
      <c r="S27" s="85">
        <f t="shared" si="9"/>
        <v>0</v>
      </c>
    </row>
    <row r="28" spans="1:19" ht="15" customHeight="1" x14ac:dyDescent="0.35">
      <c r="A28" s="47"/>
      <c r="B28" s="68" t="s">
        <v>4</v>
      </c>
      <c r="C28" s="69">
        <v>336</v>
      </c>
      <c r="D28" s="70"/>
      <c r="E28" s="71" t="str">
        <f t="shared" si="10"/>
        <v/>
      </c>
      <c r="F28" s="72">
        <v>2.4711999999999998E-2</v>
      </c>
      <c r="G28" s="73">
        <f t="shared" si="11"/>
        <v>1</v>
      </c>
      <c r="H28" s="74">
        <f t="shared" si="12"/>
        <v>0.7</v>
      </c>
      <c r="I28" s="3">
        <f t="shared" si="13"/>
        <v>4</v>
      </c>
      <c r="J28" s="3">
        <f t="shared" ca="1" si="14"/>
        <v>0</v>
      </c>
      <c r="K28" s="3">
        <f t="shared" si="15"/>
        <v>0</v>
      </c>
      <c r="L28" s="75">
        <f t="shared" si="16"/>
        <v>0</v>
      </c>
      <c r="M28" s="83">
        <v>0.33430300000000002</v>
      </c>
      <c r="N28" s="77"/>
      <c r="O28" s="78">
        <f t="shared" si="17"/>
        <v>0</v>
      </c>
      <c r="P28" s="79">
        <v>0.41787875000000002</v>
      </c>
      <c r="Q28" s="80">
        <v>0.25072725000000001</v>
      </c>
      <c r="R28" s="84">
        <f t="shared" si="18"/>
        <v>0.25072725000000001</v>
      </c>
      <c r="S28" s="85">
        <f t="shared" si="9"/>
        <v>0</v>
      </c>
    </row>
    <row r="29" spans="1:19" ht="15" customHeight="1" x14ac:dyDescent="0.35">
      <c r="A29" s="47"/>
      <c r="B29" s="68" t="s">
        <v>4</v>
      </c>
      <c r="C29" s="69">
        <v>338</v>
      </c>
      <c r="D29" s="70"/>
      <c r="E29" s="71" t="str">
        <f t="shared" si="10"/>
        <v/>
      </c>
      <c r="F29" s="72">
        <v>2.205E-2</v>
      </c>
      <c r="G29" s="73">
        <f t="shared" si="11"/>
        <v>1</v>
      </c>
      <c r="H29" s="74">
        <f t="shared" si="12"/>
        <v>0.7</v>
      </c>
      <c r="I29" s="3">
        <f t="shared" si="13"/>
        <v>4</v>
      </c>
      <c r="J29" s="3">
        <f t="shared" ca="1" si="14"/>
        <v>0</v>
      </c>
      <c r="K29" s="3">
        <f t="shared" si="15"/>
        <v>0</v>
      </c>
      <c r="L29" s="75">
        <f t="shared" si="16"/>
        <v>0</v>
      </c>
      <c r="M29" s="83">
        <v>0.45094400000000001</v>
      </c>
      <c r="N29" s="77"/>
      <c r="O29" s="78">
        <f t="shared" si="17"/>
        <v>0</v>
      </c>
      <c r="P29" s="79">
        <v>0.56367999999999996</v>
      </c>
      <c r="Q29" s="80">
        <v>0.33820800000000001</v>
      </c>
      <c r="R29" s="84">
        <f t="shared" si="18"/>
        <v>0.33820800000000001</v>
      </c>
      <c r="S29" s="85">
        <f t="shared" si="9"/>
        <v>0</v>
      </c>
    </row>
    <row r="30" spans="1:19" ht="15" customHeight="1" x14ac:dyDescent="0.35">
      <c r="A30" s="47"/>
      <c r="B30" s="68" t="s">
        <v>4</v>
      </c>
      <c r="C30" s="69">
        <v>339</v>
      </c>
      <c r="D30" s="70"/>
      <c r="E30" s="71" t="str">
        <f t="shared" si="10"/>
        <v/>
      </c>
      <c r="F30" s="72">
        <v>3.3356999999999998E-2</v>
      </c>
      <c r="G30" s="73">
        <f t="shared" si="11"/>
        <v>1</v>
      </c>
      <c r="H30" s="74">
        <f t="shared" si="12"/>
        <v>0.7</v>
      </c>
      <c r="I30" s="3">
        <f t="shared" si="13"/>
        <v>4</v>
      </c>
      <c r="J30" s="3">
        <f t="shared" ca="1" si="14"/>
        <v>0</v>
      </c>
      <c r="K30" s="3">
        <f t="shared" si="15"/>
        <v>0</v>
      </c>
      <c r="L30" s="75">
        <f t="shared" si="16"/>
        <v>0</v>
      </c>
      <c r="M30" s="83">
        <v>0.42552899999999999</v>
      </c>
      <c r="N30" s="77"/>
      <c r="O30" s="78">
        <f t="shared" si="17"/>
        <v>0</v>
      </c>
      <c r="P30" s="79">
        <v>0.53191124999999995</v>
      </c>
      <c r="Q30" s="80">
        <v>0.31914674999999998</v>
      </c>
      <c r="R30" s="84">
        <f t="shared" si="18"/>
        <v>0.31914674999999998</v>
      </c>
      <c r="S30" s="85">
        <f t="shared" si="9"/>
        <v>0</v>
      </c>
    </row>
    <row r="31" spans="1:19" ht="15" customHeight="1" x14ac:dyDescent="0.35">
      <c r="A31" s="47"/>
      <c r="B31" s="68" t="s">
        <v>4</v>
      </c>
      <c r="C31" s="69">
        <v>343</v>
      </c>
      <c r="D31" s="70"/>
      <c r="E31" s="71" t="str">
        <f t="shared" si="10"/>
        <v/>
      </c>
      <c r="F31" s="72">
        <v>5.0477000000000001E-2</v>
      </c>
      <c r="G31" s="73">
        <f t="shared" si="11"/>
        <v>1</v>
      </c>
      <c r="H31" s="74">
        <f t="shared" si="12"/>
        <v>0.7</v>
      </c>
      <c r="I31" s="3">
        <f t="shared" si="13"/>
        <v>4</v>
      </c>
      <c r="J31" s="3">
        <f t="shared" ca="1" si="14"/>
        <v>0</v>
      </c>
      <c r="K31" s="3">
        <f t="shared" si="15"/>
        <v>0</v>
      </c>
      <c r="L31" s="75">
        <f t="shared" si="16"/>
        <v>0</v>
      </c>
      <c r="M31" s="83">
        <v>0.42565900000000001</v>
      </c>
      <c r="N31" s="77"/>
      <c r="O31" s="78">
        <f t="shared" si="17"/>
        <v>0</v>
      </c>
      <c r="P31" s="79">
        <v>0.53207375000000001</v>
      </c>
      <c r="Q31" s="80">
        <v>0.31924425000000001</v>
      </c>
      <c r="R31" s="84">
        <f t="shared" si="18"/>
        <v>0.31924425000000001</v>
      </c>
      <c r="S31" s="85">
        <f t="shared" si="9"/>
        <v>0</v>
      </c>
    </row>
    <row r="32" spans="1:19" ht="15" customHeight="1" x14ac:dyDescent="0.35">
      <c r="A32" s="47"/>
      <c r="B32" s="68" t="s">
        <v>4</v>
      </c>
      <c r="C32" s="69">
        <v>344</v>
      </c>
      <c r="D32" s="70"/>
      <c r="E32" s="71" t="str">
        <f t="shared" si="10"/>
        <v/>
      </c>
      <c r="F32" s="72">
        <v>2.8677999999999999E-2</v>
      </c>
      <c r="G32" s="73">
        <f t="shared" si="11"/>
        <v>1</v>
      </c>
      <c r="H32" s="74">
        <f t="shared" si="12"/>
        <v>0.7</v>
      </c>
      <c r="I32" s="3">
        <f t="shared" si="13"/>
        <v>4</v>
      </c>
      <c r="J32" s="3">
        <f t="shared" ca="1" si="14"/>
        <v>0</v>
      </c>
      <c r="K32" s="3">
        <f t="shared" si="15"/>
        <v>0</v>
      </c>
      <c r="L32" s="75">
        <f t="shared" si="16"/>
        <v>0</v>
      </c>
      <c r="M32" s="83">
        <v>0.74973400000000001</v>
      </c>
      <c r="N32" s="77"/>
      <c r="O32" s="78">
        <f t="shared" si="17"/>
        <v>0</v>
      </c>
      <c r="P32" s="79">
        <v>0.93716750000000004</v>
      </c>
      <c r="Q32" s="80">
        <v>0.56230049999999998</v>
      </c>
      <c r="R32" s="84">
        <f t="shared" si="18"/>
        <v>0.56230049999999998</v>
      </c>
      <c r="S32" s="85">
        <f t="shared" si="9"/>
        <v>0</v>
      </c>
    </row>
    <row r="33" spans="1:19" ht="15" customHeight="1" x14ac:dyDescent="0.35">
      <c r="A33" s="47"/>
      <c r="B33" s="68" t="s">
        <v>4</v>
      </c>
      <c r="C33" s="69">
        <v>345</v>
      </c>
      <c r="D33" s="70"/>
      <c r="E33" s="71" t="str">
        <f t="shared" si="10"/>
        <v/>
      </c>
      <c r="F33" s="72">
        <v>8.4519999999999994E-3</v>
      </c>
      <c r="G33" s="73">
        <f t="shared" si="11"/>
        <v>1</v>
      </c>
      <c r="H33" s="74">
        <f t="shared" si="12"/>
        <v>0.7</v>
      </c>
      <c r="I33" s="3">
        <f t="shared" si="13"/>
        <v>4</v>
      </c>
      <c r="J33" s="3">
        <f t="shared" ca="1" si="14"/>
        <v>0</v>
      </c>
      <c r="K33" s="3">
        <f t="shared" si="15"/>
        <v>0</v>
      </c>
      <c r="L33" s="75">
        <f t="shared" si="16"/>
        <v>0</v>
      </c>
      <c r="M33" s="83">
        <v>0.21831999999999999</v>
      </c>
      <c r="N33" s="77"/>
      <c r="O33" s="78">
        <f t="shared" si="17"/>
        <v>0</v>
      </c>
      <c r="P33" s="79">
        <v>0.27289999999999998</v>
      </c>
      <c r="Q33" s="80">
        <v>0.16374</v>
      </c>
      <c r="R33" s="84">
        <f t="shared" si="18"/>
        <v>0.16374</v>
      </c>
      <c r="S33" s="85">
        <f t="shared" si="9"/>
        <v>0</v>
      </c>
    </row>
    <row r="34" spans="1:19" ht="15" customHeight="1" x14ac:dyDescent="0.35">
      <c r="A34" s="47"/>
      <c r="B34" s="68" t="s">
        <v>4</v>
      </c>
      <c r="C34" s="69">
        <v>346</v>
      </c>
      <c r="D34" s="70"/>
      <c r="E34" s="71" t="str">
        <f t="shared" si="10"/>
        <v/>
      </c>
      <c r="F34" s="72">
        <v>2.0050999999999999E-2</v>
      </c>
      <c r="G34" s="73">
        <f t="shared" si="11"/>
        <v>1</v>
      </c>
      <c r="H34" s="74">
        <f t="shared" si="12"/>
        <v>0.7</v>
      </c>
      <c r="I34" s="3">
        <f t="shared" si="13"/>
        <v>4</v>
      </c>
      <c r="J34" s="3">
        <f t="shared" ca="1" si="14"/>
        <v>0</v>
      </c>
      <c r="K34" s="3">
        <f t="shared" si="15"/>
        <v>0</v>
      </c>
      <c r="L34" s="75">
        <f t="shared" si="16"/>
        <v>0</v>
      </c>
      <c r="M34" s="83">
        <v>0.62179300000000004</v>
      </c>
      <c r="N34" s="77"/>
      <c r="O34" s="78">
        <f t="shared" si="17"/>
        <v>0</v>
      </c>
      <c r="P34" s="79">
        <v>0.77724125000000011</v>
      </c>
      <c r="Q34" s="80">
        <v>0.46634475000000003</v>
      </c>
      <c r="R34" s="84">
        <f t="shared" si="18"/>
        <v>0.46634475000000003</v>
      </c>
      <c r="S34" s="85">
        <f t="shared" si="9"/>
        <v>0</v>
      </c>
    </row>
    <row r="35" spans="1:19" ht="15" customHeight="1" x14ac:dyDescent="0.35">
      <c r="A35" s="47"/>
      <c r="B35" s="68" t="s">
        <v>4</v>
      </c>
      <c r="C35" s="69">
        <v>347</v>
      </c>
      <c r="D35" s="70"/>
      <c r="E35" s="71" t="str">
        <f t="shared" si="10"/>
        <v/>
      </c>
      <c r="F35" s="72">
        <v>1.4224000000000001E-2</v>
      </c>
      <c r="G35" s="73">
        <f t="shared" si="11"/>
        <v>1</v>
      </c>
      <c r="H35" s="74">
        <f t="shared" si="12"/>
        <v>0.7</v>
      </c>
      <c r="I35" s="3">
        <f t="shared" si="13"/>
        <v>4</v>
      </c>
      <c r="J35" s="3">
        <f t="shared" ca="1" si="14"/>
        <v>0</v>
      </c>
      <c r="K35" s="3">
        <f t="shared" si="15"/>
        <v>0</v>
      </c>
      <c r="L35" s="75">
        <f t="shared" si="16"/>
        <v>0</v>
      </c>
      <c r="M35" s="83">
        <v>0.43415599999999999</v>
      </c>
      <c r="N35" s="77"/>
      <c r="O35" s="78">
        <f t="shared" si="17"/>
        <v>0</v>
      </c>
      <c r="P35" s="79">
        <v>0.54269499999999993</v>
      </c>
      <c r="Q35" s="80">
        <v>0.32561699999999999</v>
      </c>
      <c r="R35" s="84">
        <f t="shared" si="18"/>
        <v>0.32561699999999999</v>
      </c>
      <c r="S35" s="85">
        <f t="shared" si="9"/>
        <v>0</v>
      </c>
    </row>
    <row r="36" spans="1:19" ht="15" customHeight="1" x14ac:dyDescent="0.35">
      <c r="A36" s="47"/>
      <c r="B36" s="68" t="s">
        <v>4</v>
      </c>
      <c r="C36" s="69">
        <v>352</v>
      </c>
      <c r="D36" s="70"/>
      <c r="E36" s="71" t="str">
        <f t="shared" si="10"/>
        <v/>
      </c>
      <c r="F36" s="72">
        <v>2.6092000000000004E-2</v>
      </c>
      <c r="G36" s="73">
        <f t="shared" si="11"/>
        <v>1</v>
      </c>
      <c r="H36" s="74">
        <f t="shared" si="12"/>
        <v>0.7</v>
      </c>
      <c r="I36" s="3">
        <f t="shared" si="13"/>
        <v>4</v>
      </c>
      <c r="J36" s="3">
        <f t="shared" ca="1" si="14"/>
        <v>0</v>
      </c>
      <c r="K36" s="3">
        <f t="shared" si="15"/>
        <v>0</v>
      </c>
      <c r="L36" s="75">
        <f t="shared" si="16"/>
        <v>0</v>
      </c>
      <c r="M36" s="83">
        <v>0.30225200000000002</v>
      </c>
      <c r="N36" s="77"/>
      <c r="O36" s="78">
        <f t="shared" si="17"/>
        <v>0</v>
      </c>
      <c r="P36" s="79">
        <v>0.37781500000000001</v>
      </c>
      <c r="Q36" s="80">
        <v>0.22668900000000003</v>
      </c>
      <c r="R36" s="84">
        <f t="shared" si="18"/>
        <v>0.22668900000000003</v>
      </c>
      <c r="S36" s="85">
        <f t="shared" si="9"/>
        <v>0</v>
      </c>
    </row>
    <row r="37" spans="1:19" ht="15" customHeight="1" x14ac:dyDescent="0.35">
      <c r="A37" s="47"/>
      <c r="B37" s="68" t="s">
        <v>32</v>
      </c>
      <c r="C37" s="69">
        <v>353</v>
      </c>
      <c r="D37" s="70"/>
      <c r="E37" s="86"/>
      <c r="F37" s="87"/>
      <c r="G37" s="88"/>
      <c r="H37" s="88"/>
      <c r="I37" s="88"/>
      <c r="J37" s="89"/>
      <c r="K37" s="89"/>
      <c r="L37" s="86"/>
      <c r="M37" s="90"/>
      <c r="N37" s="77"/>
      <c r="O37" s="91"/>
      <c r="P37" s="92"/>
      <c r="Q37" s="93"/>
      <c r="R37" s="92"/>
      <c r="S37" s="94"/>
    </row>
    <row r="38" spans="1:19" ht="15" customHeight="1" x14ac:dyDescent="0.35">
      <c r="A38" s="47"/>
      <c r="B38" s="68" t="s">
        <v>32</v>
      </c>
      <c r="C38" s="69">
        <v>354</v>
      </c>
      <c r="D38" s="70"/>
      <c r="E38" s="86"/>
      <c r="F38" s="87"/>
      <c r="G38" s="88"/>
      <c r="H38" s="88"/>
      <c r="I38" s="88"/>
      <c r="J38" s="89"/>
      <c r="K38" s="89"/>
      <c r="L38" s="86"/>
      <c r="M38" s="90"/>
      <c r="N38" s="77"/>
      <c r="O38" s="91"/>
      <c r="P38" s="92"/>
      <c r="Q38" s="93"/>
      <c r="R38" s="92"/>
      <c r="S38" s="94"/>
    </row>
    <row r="39" spans="1:19" ht="15" customHeight="1" x14ac:dyDescent="0.35">
      <c r="A39" s="47"/>
      <c r="B39" s="68" t="s">
        <v>4</v>
      </c>
      <c r="C39" s="69">
        <v>355</v>
      </c>
      <c r="D39" s="70"/>
      <c r="E39" s="71" t="str">
        <f t="shared" ref="E39:E59" si="19">IF(SUMIF($B$12:$B$59,B39,$D$12:$D$59)=0,"",ROUND(D39/SUMIF($B$12:$B$59,B39,$D$12:$D$59),4))</f>
        <v/>
      </c>
      <c r="F39" s="72">
        <v>1.3502E-2</v>
      </c>
      <c r="G39" s="73">
        <f t="shared" ref="G39:G59" si="20">IF(E39="",1,E39/F39)</f>
        <v>1</v>
      </c>
      <c r="H39" s="74">
        <f t="shared" ref="H39:H59" si="21">INDEX($E$5:$F$5,MATCH(B39,$E$3:$F$3,FALSE))</f>
        <v>0.7</v>
      </c>
      <c r="I39" s="3">
        <f t="shared" ref="I39:I59" si="22">INDEX($E$6:$F$6,MATCH(B39,$E$3:$F$3,FALSE))</f>
        <v>4</v>
      </c>
      <c r="J39" s="3">
        <f t="shared" ref="J39:J59" ca="1" si="23">IF(B39="3 Islands",0,OFFSET($D$4,0,MATCH(B39,$E$3:$F$3))*F39*H39)</f>
        <v>0</v>
      </c>
      <c r="K39" s="3">
        <f t="shared" ref="K39:K59" si="24">IF(G39&gt;=H39,0,J39-D39)</f>
        <v>0</v>
      </c>
      <c r="L39" s="75">
        <f t="shared" ref="L39:L59" si="25">IF(1+SUMPRODUCT(($B$12:$B$59=B39)*($K$12:$K$59&gt;K39))&lt;=I39,0,K39)</f>
        <v>0</v>
      </c>
      <c r="M39" s="83">
        <v>0.28696700000000003</v>
      </c>
      <c r="N39" s="77"/>
      <c r="O39" s="78">
        <f t="shared" ref="O39:O59" si="26">IF(D39=0,0,N39/D39)</f>
        <v>0</v>
      </c>
      <c r="P39" s="79">
        <v>0.35870875000000002</v>
      </c>
      <c r="Q39" s="80">
        <v>0.21522525000000003</v>
      </c>
      <c r="R39" s="84">
        <f t="shared" ref="R39:R59" si="27">IF(O39&gt;P39,-(O39-(P39)),IF(O39&lt;Q39,Q39-O39,""))</f>
        <v>0.21522525000000003</v>
      </c>
      <c r="S39" s="85">
        <f t="shared" si="9"/>
        <v>0</v>
      </c>
    </row>
    <row r="40" spans="1:19" ht="15" customHeight="1" x14ac:dyDescent="0.35">
      <c r="A40" s="47"/>
      <c r="B40" s="68" t="s">
        <v>4</v>
      </c>
      <c r="C40" s="69">
        <v>357</v>
      </c>
      <c r="D40" s="70"/>
      <c r="E40" s="71" t="str">
        <f t="shared" si="19"/>
        <v/>
      </c>
      <c r="F40" s="72">
        <v>1.1525000000000001E-2</v>
      </c>
      <c r="G40" s="73">
        <f t="shared" si="20"/>
        <v>1</v>
      </c>
      <c r="H40" s="74">
        <f t="shared" si="21"/>
        <v>0.7</v>
      </c>
      <c r="I40" s="3">
        <f t="shared" si="22"/>
        <v>4</v>
      </c>
      <c r="J40" s="3">
        <f t="shared" ca="1" si="23"/>
        <v>0</v>
      </c>
      <c r="K40" s="3">
        <f t="shared" si="24"/>
        <v>0</v>
      </c>
      <c r="L40" s="75">
        <f t="shared" si="25"/>
        <v>0</v>
      </c>
      <c r="M40" s="83">
        <v>0.31945899999999999</v>
      </c>
      <c r="N40" s="77"/>
      <c r="O40" s="78">
        <f t="shared" si="26"/>
        <v>0</v>
      </c>
      <c r="P40" s="79">
        <v>0.39932374999999998</v>
      </c>
      <c r="Q40" s="80">
        <v>0.23959425000000001</v>
      </c>
      <c r="R40" s="84">
        <f t="shared" si="27"/>
        <v>0.23959425000000001</v>
      </c>
      <c r="S40" s="85">
        <f t="shared" si="9"/>
        <v>0</v>
      </c>
    </row>
    <row r="41" spans="1:19" ht="15" customHeight="1" x14ac:dyDescent="0.35">
      <c r="A41" s="47"/>
      <c r="B41" s="68" t="s">
        <v>4</v>
      </c>
      <c r="C41" s="69">
        <v>358</v>
      </c>
      <c r="D41" s="70"/>
      <c r="E41" s="71" t="str">
        <f t="shared" si="19"/>
        <v/>
      </c>
      <c r="F41" s="72">
        <v>3.8758000000000001E-2</v>
      </c>
      <c r="G41" s="73">
        <f t="shared" si="20"/>
        <v>1</v>
      </c>
      <c r="H41" s="74">
        <f t="shared" si="21"/>
        <v>0.7</v>
      </c>
      <c r="I41" s="3">
        <f t="shared" si="22"/>
        <v>4</v>
      </c>
      <c r="J41" s="3">
        <f t="shared" ca="1" si="23"/>
        <v>0</v>
      </c>
      <c r="K41" s="3">
        <f t="shared" si="24"/>
        <v>0</v>
      </c>
      <c r="L41" s="75">
        <f t="shared" si="25"/>
        <v>0</v>
      </c>
      <c r="M41" s="83">
        <v>0.44992100000000002</v>
      </c>
      <c r="N41" s="77"/>
      <c r="O41" s="78">
        <f t="shared" si="26"/>
        <v>0</v>
      </c>
      <c r="P41" s="79">
        <v>0.56240124999999996</v>
      </c>
      <c r="Q41" s="80">
        <v>0.33744075000000001</v>
      </c>
      <c r="R41" s="84">
        <f t="shared" si="27"/>
        <v>0.33744075000000001</v>
      </c>
      <c r="S41" s="85">
        <f t="shared" si="9"/>
        <v>0</v>
      </c>
    </row>
    <row r="42" spans="1:19" ht="15" customHeight="1" x14ac:dyDescent="0.35">
      <c r="A42" s="47"/>
      <c r="B42" s="68" t="s">
        <v>4</v>
      </c>
      <c r="C42" s="69">
        <v>360</v>
      </c>
      <c r="D42" s="70"/>
      <c r="E42" s="71" t="str">
        <f t="shared" si="19"/>
        <v/>
      </c>
      <c r="F42" s="72">
        <v>2.9983000000000003E-2</v>
      </c>
      <c r="G42" s="73">
        <f t="shared" si="20"/>
        <v>1</v>
      </c>
      <c r="H42" s="74">
        <f t="shared" si="21"/>
        <v>0.7</v>
      </c>
      <c r="I42" s="3">
        <f t="shared" si="22"/>
        <v>4</v>
      </c>
      <c r="J42" s="3">
        <f t="shared" ca="1" si="23"/>
        <v>0</v>
      </c>
      <c r="K42" s="3">
        <f t="shared" si="24"/>
        <v>0</v>
      </c>
      <c r="L42" s="75">
        <f t="shared" si="25"/>
        <v>0</v>
      </c>
      <c r="M42" s="83">
        <v>0</v>
      </c>
      <c r="N42" s="77"/>
      <c r="O42" s="78">
        <f t="shared" si="26"/>
        <v>0</v>
      </c>
      <c r="P42" s="79">
        <v>0</v>
      </c>
      <c r="Q42" s="80">
        <v>0</v>
      </c>
      <c r="R42" s="84" t="str">
        <f t="shared" si="27"/>
        <v/>
      </c>
      <c r="S42" s="85">
        <f t="shared" si="9"/>
        <v>0</v>
      </c>
    </row>
    <row r="43" spans="1:19" ht="15" customHeight="1" x14ac:dyDescent="0.35">
      <c r="A43" s="47"/>
      <c r="B43" s="68" t="s">
        <v>4</v>
      </c>
      <c r="C43" s="69">
        <v>363</v>
      </c>
      <c r="D43" s="70"/>
      <c r="E43" s="71" t="str">
        <f t="shared" si="19"/>
        <v/>
      </c>
      <c r="F43" s="72">
        <v>2.9777999999999999E-2</v>
      </c>
      <c r="G43" s="73">
        <f t="shared" si="20"/>
        <v>1</v>
      </c>
      <c r="H43" s="74">
        <f t="shared" si="21"/>
        <v>0.7</v>
      </c>
      <c r="I43" s="3">
        <f t="shared" si="22"/>
        <v>4</v>
      </c>
      <c r="J43" s="3">
        <f t="shared" ca="1" si="23"/>
        <v>0</v>
      </c>
      <c r="K43" s="3">
        <f t="shared" si="24"/>
        <v>0</v>
      </c>
      <c r="L43" s="75">
        <f t="shared" si="25"/>
        <v>0</v>
      </c>
      <c r="M43" s="83">
        <v>0.38459700000000002</v>
      </c>
      <c r="N43" s="77"/>
      <c r="O43" s="78">
        <f t="shared" si="26"/>
        <v>0</v>
      </c>
      <c r="P43" s="79">
        <v>0.48074625000000004</v>
      </c>
      <c r="Q43" s="80">
        <v>0.28844775</v>
      </c>
      <c r="R43" s="84">
        <f t="shared" si="27"/>
        <v>0.28844775</v>
      </c>
      <c r="S43" s="85">
        <f t="shared" si="9"/>
        <v>0</v>
      </c>
    </row>
    <row r="44" spans="1:19" ht="15" customHeight="1" x14ac:dyDescent="0.35">
      <c r="A44" s="47"/>
      <c r="B44" s="68" t="s">
        <v>4</v>
      </c>
      <c r="C44" s="69">
        <v>367</v>
      </c>
      <c r="D44" s="70"/>
      <c r="E44" s="71" t="str">
        <f t="shared" si="19"/>
        <v/>
      </c>
      <c r="F44" s="72">
        <v>4.8376999999999996E-2</v>
      </c>
      <c r="G44" s="73">
        <f t="shared" si="20"/>
        <v>1</v>
      </c>
      <c r="H44" s="74">
        <f t="shared" si="21"/>
        <v>0.7</v>
      </c>
      <c r="I44" s="3">
        <f t="shared" si="22"/>
        <v>4</v>
      </c>
      <c r="J44" s="3">
        <f t="shared" ca="1" si="23"/>
        <v>0</v>
      </c>
      <c r="K44" s="3">
        <f t="shared" si="24"/>
        <v>0</v>
      </c>
      <c r="L44" s="75">
        <f t="shared" si="25"/>
        <v>0</v>
      </c>
      <c r="M44" s="83">
        <v>0.35394799999999998</v>
      </c>
      <c r="N44" s="77"/>
      <c r="O44" s="78">
        <f t="shared" si="26"/>
        <v>0</v>
      </c>
      <c r="P44" s="79">
        <v>0.44243499999999997</v>
      </c>
      <c r="Q44" s="80">
        <v>0.265461</v>
      </c>
      <c r="R44" s="84">
        <f t="shared" si="27"/>
        <v>0.265461</v>
      </c>
      <c r="S44" s="85">
        <f t="shared" si="9"/>
        <v>0</v>
      </c>
    </row>
    <row r="45" spans="1:19" ht="15" customHeight="1" x14ac:dyDescent="0.35">
      <c r="A45" s="47"/>
      <c r="B45" s="68" t="s">
        <v>4</v>
      </c>
      <c r="C45" s="69">
        <v>369</v>
      </c>
      <c r="D45" s="70"/>
      <c r="E45" s="71" t="str">
        <f t="shared" si="19"/>
        <v/>
      </c>
      <c r="F45" s="72">
        <v>1.9764E-2</v>
      </c>
      <c r="G45" s="73">
        <f t="shared" si="20"/>
        <v>1</v>
      </c>
      <c r="H45" s="74">
        <f t="shared" si="21"/>
        <v>0.7</v>
      </c>
      <c r="I45" s="3">
        <f t="shared" si="22"/>
        <v>4</v>
      </c>
      <c r="J45" s="3">
        <f t="shared" ca="1" si="23"/>
        <v>0</v>
      </c>
      <c r="K45" s="3">
        <f t="shared" si="24"/>
        <v>0</v>
      </c>
      <c r="L45" s="75">
        <f t="shared" si="25"/>
        <v>0</v>
      </c>
      <c r="M45" s="83">
        <v>0</v>
      </c>
      <c r="N45" s="77"/>
      <c r="O45" s="78">
        <f t="shared" si="26"/>
        <v>0</v>
      </c>
      <c r="P45" s="79">
        <v>0</v>
      </c>
      <c r="Q45" s="80">
        <v>0</v>
      </c>
      <c r="R45" s="84" t="str">
        <f t="shared" si="27"/>
        <v/>
      </c>
      <c r="S45" s="85">
        <f t="shared" si="9"/>
        <v>0</v>
      </c>
    </row>
    <row r="46" spans="1:19" ht="15" customHeight="1" x14ac:dyDescent="0.35">
      <c r="A46" s="47"/>
      <c r="B46" s="68" t="s">
        <v>4</v>
      </c>
      <c r="C46" s="69">
        <v>375</v>
      </c>
      <c r="D46" s="70"/>
      <c r="E46" s="71" t="str">
        <f t="shared" si="19"/>
        <v/>
      </c>
      <c r="F46" s="72">
        <v>3.9014999999999994E-2</v>
      </c>
      <c r="G46" s="73">
        <f t="shared" si="20"/>
        <v>1</v>
      </c>
      <c r="H46" s="74">
        <f t="shared" si="21"/>
        <v>0.7</v>
      </c>
      <c r="I46" s="3">
        <f t="shared" si="22"/>
        <v>4</v>
      </c>
      <c r="J46" s="3">
        <f t="shared" ca="1" si="23"/>
        <v>0</v>
      </c>
      <c r="K46" s="3">
        <f t="shared" si="24"/>
        <v>0</v>
      </c>
      <c r="L46" s="75">
        <f t="shared" si="25"/>
        <v>0</v>
      </c>
      <c r="M46" s="83">
        <v>0.20205500000000001</v>
      </c>
      <c r="N46" s="77"/>
      <c r="O46" s="78">
        <f t="shared" si="26"/>
        <v>0</v>
      </c>
      <c r="P46" s="79">
        <v>0.25256875000000001</v>
      </c>
      <c r="Q46" s="80">
        <v>0.15154125000000002</v>
      </c>
      <c r="R46" s="84">
        <f t="shared" si="27"/>
        <v>0.15154125000000002</v>
      </c>
      <c r="S46" s="85">
        <f t="shared" si="9"/>
        <v>0</v>
      </c>
    </row>
    <row r="47" spans="1:19" ht="15" customHeight="1" x14ac:dyDescent="0.35">
      <c r="A47" s="47"/>
      <c r="B47" s="68" t="s">
        <v>4</v>
      </c>
      <c r="C47" s="69">
        <v>377</v>
      </c>
      <c r="D47" s="70"/>
      <c r="E47" s="71" t="str">
        <f t="shared" si="19"/>
        <v/>
      </c>
      <c r="F47" s="72">
        <v>1.6763E-2</v>
      </c>
      <c r="G47" s="73">
        <f t="shared" si="20"/>
        <v>1</v>
      </c>
      <c r="H47" s="74">
        <f t="shared" si="21"/>
        <v>0.7</v>
      </c>
      <c r="I47" s="3">
        <f t="shared" si="22"/>
        <v>4</v>
      </c>
      <c r="J47" s="3">
        <f t="shared" ca="1" si="23"/>
        <v>0</v>
      </c>
      <c r="K47" s="3">
        <f t="shared" si="24"/>
        <v>0</v>
      </c>
      <c r="L47" s="75">
        <f t="shared" si="25"/>
        <v>0</v>
      </c>
      <c r="M47" s="83">
        <v>0</v>
      </c>
      <c r="N47" s="77"/>
      <c r="O47" s="78">
        <f t="shared" si="26"/>
        <v>0</v>
      </c>
      <c r="P47" s="79">
        <v>0</v>
      </c>
      <c r="Q47" s="80">
        <v>0</v>
      </c>
      <c r="R47" s="84" t="str">
        <f t="shared" si="27"/>
        <v/>
      </c>
      <c r="S47" s="85">
        <f t="shared" si="9"/>
        <v>0</v>
      </c>
    </row>
    <row r="48" spans="1:19" ht="15" customHeight="1" x14ac:dyDescent="0.35">
      <c r="A48" s="47"/>
      <c r="B48" s="68" t="s">
        <v>4</v>
      </c>
      <c r="C48" s="69">
        <v>378</v>
      </c>
      <c r="D48" s="70"/>
      <c r="E48" s="71" t="str">
        <f t="shared" si="19"/>
        <v/>
      </c>
      <c r="F48" s="72">
        <v>3.8067000000000004E-2</v>
      </c>
      <c r="G48" s="73">
        <f t="shared" si="20"/>
        <v>1</v>
      </c>
      <c r="H48" s="74">
        <f t="shared" si="21"/>
        <v>0.7</v>
      </c>
      <c r="I48" s="3">
        <f t="shared" si="22"/>
        <v>4</v>
      </c>
      <c r="J48" s="3">
        <f t="shared" ca="1" si="23"/>
        <v>0</v>
      </c>
      <c r="K48" s="3">
        <f t="shared" si="24"/>
        <v>0</v>
      </c>
      <c r="L48" s="75">
        <f t="shared" si="25"/>
        <v>0</v>
      </c>
      <c r="M48" s="83">
        <v>0.15921199999999999</v>
      </c>
      <c r="N48" s="77"/>
      <c r="O48" s="78">
        <f t="shared" si="26"/>
        <v>0</v>
      </c>
      <c r="P48" s="79">
        <v>0.199015</v>
      </c>
      <c r="Q48" s="80">
        <v>0.11940899999999999</v>
      </c>
      <c r="R48" s="84">
        <f t="shared" si="27"/>
        <v>0.11940899999999999</v>
      </c>
      <c r="S48" s="85">
        <f t="shared" si="9"/>
        <v>0</v>
      </c>
    </row>
    <row r="49" spans="1:19" ht="15" customHeight="1" x14ac:dyDescent="0.35">
      <c r="A49" s="47"/>
      <c r="B49" s="68" t="s">
        <v>4</v>
      </c>
      <c r="C49" s="69">
        <v>384</v>
      </c>
      <c r="D49" s="70"/>
      <c r="E49" s="71" t="str">
        <f t="shared" si="19"/>
        <v/>
      </c>
      <c r="F49" s="72">
        <v>3.3023999999999998E-2</v>
      </c>
      <c r="G49" s="73">
        <f t="shared" si="20"/>
        <v>1</v>
      </c>
      <c r="H49" s="74">
        <f t="shared" si="21"/>
        <v>0.7</v>
      </c>
      <c r="I49" s="3">
        <f t="shared" si="22"/>
        <v>4</v>
      </c>
      <c r="J49" s="3">
        <f t="shared" ca="1" si="23"/>
        <v>0</v>
      </c>
      <c r="K49" s="3">
        <f t="shared" si="24"/>
        <v>0</v>
      </c>
      <c r="L49" s="75">
        <f t="shared" si="25"/>
        <v>0</v>
      </c>
      <c r="M49" s="83">
        <v>0</v>
      </c>
      <c r="N49" s="77"/>
      <c r="O49" s="78">
        <f t="shared" si="26"/>
        <v>0</v>
      </c>
      <c r="P49" s="79">
        <v>0</v>
      </c>
      <c r="Q49" s="80">
        <v>0</v>
      </c>
      <c r="R49" s="84" t="str">
        <f t="shared" si="27"/>
        <v/>
      </c>
      <c r="S49" s="85">
        <f t="shared" si="9"/>
        <v>0</v>
      </c>
    </row>
    <row r="50" spans="1:19" ht="15" customHeight="1" x14ac:dyDescent="0.35">
      <c r="A50" s="47"/>
      <c r="B50" s="68" t="s">
        <v>4</v>
      </c>
      <c r="C50" s="69">
        <v>385</v>
      </c>
      <c r="D50" s="70"/>
      <c r="E50" s="71" t="str">
        <f t="shared" si="19"/>
        <v/>
      </c>
      <c r="F50" s="72">
        <v>2.2505000000000001E-2</v>
      </c>
      <c r="G50" s="73">
        <f t="shared" si="20"/>
        <v>1</v>
      </c>
      <c r="H50" s="74">
        <f t="shared" si="21"/>
        <v>0.7</v>
      </c>
      <c r="I50" s="3">
        <f t="shared" si="22"/>
        <v>4</v>
      </c>
      <c r="J50" s="3">
        <f t="shared" ca="1" si="23"/>
        <v>0</v>
      </c>
      <c r="K50" s="3">
        <f t="shared" si="24"/>
        <v>0</v>
      </c>
      <c r="L50" s="75">
        <f t="shared" si="25"/>
        <v>0</v>
      </c>
      <c r="M50" s="83">
        <v>0.44508399999999998</v>
      </c>
      <c r="N50" s="77"/>
      <c r="O50" s="78">
        <f t="shared" si="26"/>
        <v>0</v>
      </c>
      <c r="P50" s="79">
        <v>0.55635499999999993</v>
      </c>
      <c r="Q50" s="80">
        <v>0.33381299999999997</v>
      </c>
      <c r="R50" s="84">
        <f t="shared" si="27"/>
        <v>0.33381299999999997</v>
      </c>
      <c r="S50" s="85">
        <f t="shared" si="9"/>
        <v>0</v>
      </c>
    </row>
    <row r="51" spans="1:19" ht="15" customHeight="1" x14ac:dyDescent="0.35">
      <c r="A51" s="47"/>
      <c r="B51" s="68" t="s">
        <v>4</v>
      </c>
      <c r="C51" s="69">
        <v>388</v>
      </c>
      <c r="D51" s="70"/>
      <c r="E51" s="71" t="str">
        <f t="shared" si="19"/>
        <v/>
      </c>
      <c r="F51" s="72">
        <v>1.3069000000000001E-2</v>
      </c>
      <c r="G51" s="73">
        <f t="shared" si="20"/>
        <v>1</v>
      </c>
      <c r="H51" s="74">
        <f t="shared" si="21"/>
        <v>0.7</v>
      </c>
      <c r="I51" s="3">
        <f t="shared" si="22"/>
        <v>4</v>
      </c>
      <c r="J51" s="3">
        <f t="shared" ca="1" si="23"/>
        <v>0</v>
      </c>
      <c r="K51" s="3">
        <f t="shared" si="24"/>
        <v>0</v>
      </c>
      <c r="L51" s="75">
        <f t="shared" si="25"/>
        <v>0</v>
      </c>
      <c r="M51" s="83">
        <v>0.19297500000000001</v>
      </c>
      <c r="N51" s="77"/>
      <c r="O51" s="78">
        <f t="shared" si="26"/>
        <v>0</v>
      </c>
      <c r="P51" s="79">
        <v>0.24121875000000001</v>
      </c>
      <c r="Q51" s="80">
        <v>0.14473125000000001</v>
      </c>
      <c r="R51" s="84">
        <f t="shared" si="27"/>
        <v>0.14473125000000001</v>
      </c>
      <c r="S51" s="85">
        <f t="shared" si="9"/>
        <v>0</v>
      </c>
    </row>
    <row r="52" spans="1:19" ht="15" customHeight="1" x14ac:dyDescent="0.35">
      <c r="A52" s="47"/>
      <c r="B52" s="68" t="s">
        <v>4</v>
      </c>
      <c r="C52" s="69">
        <v>389</v>
      </c>
      <c r="D52" s="70"/>
      <c r="E52" s="71" t="str">
        <f t="shared" si="19"/>
        <v/>
      </c>
      <c r="F52" s="72">
        <v>2.4936E-2</v>
      </c>
      <c r="G52" s="73">
        <f t="shared" si="20"/>
        <v>1</v>
      </c>
      <c r="H52" s="74">
        <f t="shared" si="21"/>
        <v>0.7</v>
      </c>
      <c r="I52" s="3">
        <f t="shared" si="22"/>
        <v>4</v>
      </c>
      <c r="J52" s="3">
        <f t="shared" ca="1" si="23"/>
        <v>0</v>
      </c>
      <c r="K52" s="3">
        <f t="shared" si="24"/>
        <v>0</v>
      </c>
      <c r="L52" s="75">
        <f t="shared" si="25"/>
        <v>0</v>
      </c>
      <c r="M52" s="83">
        <v>0.35702</v>
      </c>
      <c r="N52" s="77"/>
      <c r="O52" s="78">
        <f t="shared" si="26"/>
        <v>0</v>
      </c>
      <c r="P52" s="79">
        <v>0.44627499999999998</v>
      </c>
      <c r="Q52" s="80">
        <v>0.26776500000000003</v>
      </c>
      <c r="R52" s="84">
        <f t="shared" si="27"/>
        <v>0.26776500000000003</v>
      </c>
      <c r="S52" s="85">
        <f t="shared" si="9"/>
        <v>0</v>
      </c>
    </row>
    <row r="53" spans="1:19" ht="15" customHeight="1" x14ac:dyDescent="0.35">
      <c r="A53" s="47"/>
      <c r="B53" s="68" t="s">
        <v>4</v>
      </c>
      <c r="C53" s="69">
        <v>393</v>
      </c>
      <c r="D53" s="70"/>
      <c r="E53" s="71" t="str">
        <f t="shared" si="19"/>
        <v/>
      </c>
      <c r="F53" s="72">
        <v>8.6750000000000004E-3</v>
      </c>
      <c r="G53" s="73">
        <f t="shared" si="20"/>
        <v>1</v>
      </c>
      <c r="H53" s="74">
        <f t="shared" si="21"/>
        <v>0.7</v>
      </c>
      <c r="I53" s="3">
        <f t="shared" si="22"/>
        <v>4</v>
      </c>
      <c r="J53" s="3">
        <f t="shared" ca="1" si="23"/>
        <v>0</v>
      </c>
      <c r="K53" s="3">
        <f t="shared" si="24"/>
        <v>0</v>
      </c>
      <c r="L53" s="75">
        <f t="shared" si="25"/>
        <v>0</v>
      </c>
      <c r="M53" s="83">
        <v>0.33271800000000001</v>
      </c>
      <c r="N53" s="77"/>
      <c r="O53" s="78">
        <f t="shared" si="26"/>
        <v>0</v>
      </c>
      <c r="P53" s="79">
        <v>0.41589750000000003</v>
      </c>
      <c r="Q53" s="80">
        <v>0.2495385</v>
      </c>
      <c r="R53" s="84">
        <f t="shared" si="27"/>
        <v>0.2495385</v>
      </c>
      <c r="S53" s="85">
        <f t="shared" si="9"/>
        <v>0</v>
      </c>
    </row>
    <row r="54" spans="1:19" ht="15" customHeight="1" x14ac:dyDescent="0.35">
      <c r="A54" s="47"/>
      <c r="B54" s="68" t="s">
        <v>4</v>
      </c>
      <c r="C54" s="69">
        <v>394</v>
      </c>
      <c r="D54" s="70"/>
      <c r="E54" s="71" t="str">
        <f t="shared" si="19"/>
        <v/>
      </c>
      <c r="F54" s="72">
        <v>5.8929999999999998E-3</v>
      </c>
      <c r="G54" s="73">
        <f t="shared" si="20"/>
        <v>1</v>
      </c>
      <c r="H54" s="74">
        <f t="shared" si="21"/>
        <v>0.7</v>
      </c>
      <c r="I54" s="3">
        <f t="shared" si="22"/>
        <v>4</v>
      </c>
      <c r="J54" s="3">
        <f t="shared" ca="1" si="23"/>
        <v>0</v>
      </c>
      <c r="K54" s="3">
        <f t="shared" si="24"/>
        <v>0</v>
      </c>
      <c r="L54" s="75">
        <f t="shared" si="25"/>
        <v>0</v>
      </c>
      <c r="M54" s="83">
        <v>0.42019200000000001</v>
      </c>
      <c r="N54" s="77"/>
      <c r="O54" s="78">
        <f t="shared" si="26"/>
        <v>0</v>
      </c>
      <c r="P54" s="79">
        <v>0.52524000000000004</v>
      </c>
      <c r="Q54" s="80">
        <v>0.31514399999999998</v>
      </c>
      <c r="R54" s="84">
        <f t="shared" si="27"/>
        <v>0.31514399999999998</v>
      </c>
      <c r="S54" s="85">
        <f t="shared" si="9"/>
        <v>0</v>
      </c>
    </row>
    <row r="55" spans="1:19" ht="15" customHeight="1" x14ac:dyDescent="0.35">
      <c r="A55" s="47"/>
      <c r="B55" s="68" t="s">
        <v>4</v>
      </c>
      <c r="C55" s="69">
        <v>396</v>
      </c>
      <c r="D55" s="70"/>
      <c r="E55" s="71" t="str">
        <f t="shared" si="19"/>
        <v/>
      </c>
      <c r="F55" s="72">
        <v>4.6584E-2</v>
      </c>
      <c r="G55" s="73">
        <f t="shared" si="20"/>
        <v>1</v>
      </c>
      <c r="H55" s="74">
        <f t="shared" si="21"/>
        <v>0.7</v>
      </c>
      <c r="I55" s="3">
        <f t="shared" si="22"/>
        <v>4</v>
      </c>
      <c r="J55" s="3">
        <f t="shared" ca="1" si="23"/>
        <v>0</v>
      </c>
      <c r="K55" s="3">
        <f t="shared" si="24"/>
        <v>0</v>
      </c>
      <c r="L55" s="75">
        <f t="shared" si="25"/>
        <v>0</v>
      </c>
      <c r="M55" s="83">
        <v>0.41155999999999998</v>
      </c>
      <c r="N55" s="77"/>
      <c r="O55" s="78">
        <f t="shared" si="26"/>
        <v>0</v>
      </c>
      <c r="P55" s="79">
        <v>0.51444999999999996</v>
      </c>
      <c r="Q55" s="80">
        <v>0.30867</v>
      </c>
      <c r="R55" s="84">
        <f t="shared" si="27"/>
        <v>0.30867</v>
      </c>
      <c r="S55" s="85">
        <f t="shared" si="9"/>
        <v>0</v>
      </c>
    </row>
    <row r="56" spans="1:19" ht="15" customHeight="1" x14ac:dyDescent="0.35">
      <c r="A56" s="47"/>
      <c r="B56" s="68" t="s">
        <v>4</v>
      </c>
      <c r="C56" s="69">
        <v>398</v>
      </c>
      <c r="D56" s="70"/>
      <c r="E56" s="71" t="str">
        <f t="shared" si="19"/>
        <v/>
      </c>
      <c r="F56" s="72">
        <v>3.2268999999999999E-2</v>
      </c>
      <c r="G56" s="73">
        <f t="shared" si="20"/>
        <v>1</v>
      </c>
      <c r="H56" s="74">
        <f t="shared" si="21"/>
        <v>0.7</v>
      </c>
      <c r="I56" s="3">
        <f t="shared" si="22"/>
        <v>4</v>
      </c>
      <c r="J56" s="3">
        <f t="shared" ca="1" si="23"/>
        <v>0</v>
      </c>
      <c r="K56" s="3">
        <f t="shared" si="24"/>
        <v>0</v>
      </c>
      <c r="L56" s="75">
        <f t="shared" si="25"/>
        <v>0</v>
      </c>
      <c r="M56" s="83">
        <v>0.40268700000000002</v>
      </c>
      <c r="N56" s="77"/>
      <c r="O56" s="78">
        <f t="shared" si="26"/>
        <v>0</v>
      </c>
      <c r="P56" s="79">
        <v>0.50335875000000008</v>
      </c>
      <c r="Q56" s="80">
        <v>0.30201525000000001</v>
      </c>
      <c r="R56" s="84">
        <f t="shared" si="27"/>
        <v>0.30201525000000001</v>
      </c>
      <c r="S56" s="85">
        <f t="shared" si="9"/>
        <v>0</v>
      </c>
    </row>
    <row r="57" spans="1:19" ht="15" customHeight="1" x14ac:dyDescent="0.35">
      <c r="A57" s="47"/>
      <c r="B57" s="68" t="s">
        <v>4</v>
      </c>
      <c r="C57" s="69">
        <v>402</v>
      </c>
      <c r="D57" s="70"/>
      <c r="E57" s="71" t="str">
        <f t="shared" si="19"/>
        <v/>
      </c>
      <c r="F57" s="72">
        <v>1.3775000000000001E-2</v>
      </c>
      <c r="G57" s="73">
        <f t="shared" si="20"/>
        <v>1</v>
      </c>
      <c r="H57" s="74">
        <f t="shared" si="21"/>
        <v>0.7</v>
      </c>
      <c r="I57" s="3">
        <f t="shared" si="22"/>
        <v>4</v>
      </c>
      <c r="J57" s="3">
        <f t="shared" ca="1" si="23"/>
        <v>0</v>
      </c>
      <c r="K57" s="3">
        <f t="shared" si="24"/>
        <v>0</v>
      </c>
      <c r="L57" s="75">
        <f t="shared" si="25"/>
        <v>0</v>
      </c>
      <c r="M57" s="83">
        <v>0.51840900000000001</v>
      </c>
      <c r="N57" s="77"/>
      <c r="O57" s="78">
        <f t="shared" si="26"/>
        <v>0</v>
      </c>
      <c r="P57" s="79">
        <v>0.64801125000000004</v>
      </c>
      <c r="Q57" s="80">
        <v>0.38880674999999998</v>
      </c>
      <c r="R57" s="84">
        <f t="shared" si="27"/>
        <v>0.38880674999999998</v>
      </c>
      <c r="S57" s="85">
        <f t="shared" si="9"/>
        <v>0</v>
      </c>
    </row>
    <row r="58" spans="1:19" ht="15" customHeight="1" x14ac:dyDescent="0.35">
      <c r="A58" s="47"/>
      <c r="B58" s="68" t="s">
        <v>4</v>
      </c>
      <c r="C58" s="69">
        <v>403</v>
      </c>
      <c r="D58" s="70"/>
      <c r="E58" s="71" t="str">
        <f t="shared" si="19"/>
        <v/>
      </c>
      <c r="F58" s="72">
        <v>3.5094E-2</v>
      </c>
      <c r="G58" s="73">
        <f t="shared" si="20"/>
        <v>1</v>
      </c>
      <c r="H58" s="74">
        <f t="shared" si="21"/>
        <v>0.7</v>
      </c>
      <c r="I58" s="3">
        <f t="shared" si="22"/>
        <v>4</v>
      </c>
      <c r="J58" s="3">
        <f t="shared" ca="1" si="23"/>
        <v>0</v>
      </c>
      <c r="K58" s="3">
        <f t="shared" si="24"/>
        <v>0</v>
      </c>
      <c r="L58" s="75">
        <f t="shared" si="25"/>
        <v>0</v>
      </c>
      <c r="M58" s="83">
        <v>0.49193300000000001</v>
      </c>
      <c r="N58" s="77"/>
      <c r="O58" s="78">
        <f t="shared" si="26"/>
        <v>0</v>
      </c>
      <c r="P58" s="79">
        <v>0.61491625000000005</v>
      </c>
      <c r="Q58" s="80">
        <v>0.36894975000000002</v>
      </c>
      <c r="R58" s="84">
        <f t="shared" si="27"/>
        <v>0.36894975000000002</v>
      </c>
      <c r="S58" s="85">
        <f t="shared" si="9"/>
        <v>0</v>
      </c>
    </row>
    <row r="59" spans="1:19" ht="15" customHeight="1" x14ac:dyDescent="0.35">
      <c r="A59" s="47"/>
      <c r="B59" s="95" t="s">
        <v>4</v>
      </c>
      <c r="C59" s="96">
        <v>404</v>
      </c>
      <c r="D59" s="97"/>
      <c r="E59" s="98" t="str">
        <f t="shared" si="19"/>
        <v/>
      </c>
      <c r="F59" s="99">
        <v>1.5665999999999999E-2</v>
      </c>
      <c r="G59" s="100">
        <f t="shared" si="20"/>
        <v>1</v>
      </c>
      <c r="H59" s="101">
        <f t="shared" si="21"/>
        <v>0.7</v>
      </c>
      <c r="I59" s="102">
        <f t="shared" si="22"/>
        <v>4</v>
      </c>
      <c r="J59" s="102">
        <f t="shared" ca="1" si="23"/>
        <v>0</v>
      </c>
      <c r="K59" s="102">
        <f t="shared" si="24"/>
        <v>0</v>
      </c>
      <c r="L59" s="103">
        <f t="shared" si="25"/>
        <v>0</v>
      </c>
      <c r="M59" s="104">
        <v>0.31074099999999999</v>
      </c>
      <c r="N59" s="105"/>
      <c r="O59" s="106">
        <f t="shared" si="26"/>
        <v>0</v>
      </c>
      <c r="P59" s="107">
        <v>0.38842624999999997</v>
      </c>
      <c r="Q59" s="108">
        <v>0.23305575000000001</v>
      </c>
      <c r="R59" s="109">
        <f t="shared" si="27"/>
        <v>0.23305575000000001</v>
      </c>
      <c r="S59" s="110">
        <f t="shared" si="9"/>
        <v>0</v>
      </c>
    </row>
    <row r="60" spans="1:19" ht="15" customHeight="1" x14ac:dyDescent="0.35">
      <c r="A60" s="47"/>
      <c r="B60" s="2"/>
      <c r="C60" s="3"/>
      <c r="D60" s="3"/>
      <c r="E60" s="3"/>
      <c r="F60" s="3"/>
      <c r="G60" s="111"/>
      <c r="H60" s="3"/>
      <c r="I60" s="3"/>
      <c r="J60" s="3"/>
      <c r="K60" s="3"/>
      <c r="L60" s="5"/>
      <c r="M60" s="6"/>
      <c r="N60" s="6"/>
      <c r="O60" s="6"/>
      <c r="P60" s="6"/>
      <c r="Q60" s="6"/>
      <c r="R60" s="6"/>
      <c r="S60" s="6"/>
    </row>
    <row r="61" spans="1:19" ht="15" customHeight="1" x14ac:dyDescent="0.35">
      <c r="A61" s="47"/>
      <c r="B61" s="112" t="s">
        <v>33</v>
      </c>
      <c r="C61" s="3"/>
      <c r="D61" s="3"/>
      <c r="E61" s="3"/>
      <c r="F61" s="3"/>
      <c r="G61" s="111"/>
      <c r="H61" s="3"/>
      <c r="I61" s="3"/>
      <c r="J61" s="3"/>
      <c r="K61" s="3"/>
      <c r="L61" s="5"/>
      <c r="M61" s="6"/>
      <c r="N61" s="6"/>
      <c r="O61" s="6"/>
      <c r="P61" s="6"/>
      <c r="Q61" s="6"/>
      <c r="R61" s="6"/>
      <c r="S61" s="6"/>
    </row>
    <row r="62" spans="1:19" ht="15" customHeight="1" x14ac:dyDescent="0.35">
      <c r="A62" s="47"/>
      <c r="B62" s="2" t="s">
        <v>4</v>
      </c>
      <c r="C62" s="69"/>
      <c r="D62" s="3">
        <f>SUMIF($B$12:$B$59,$B62,D$12:D$59)</f>
        <v>0</v>
      </c>
      <c r="E62" s="74"/>
      <c r="F62" s="74"/>
      <c r="G62" s="113"/>
      <c r="H62" s="3"/>
      <c r="I62" s="3"/>
      <c r="J62" s="3"/>
      <c r="K62" s="3"/>
      <c r="L62" s="114">
        <f>SUMIF($B$12:$B$59,$B62,L$12:L$59)</f>
        <v>0</v>
      </c>
      <c r="M62" s="115"/>
      <c r="N62" s="115"/>
      <c r="O62" s="115"/>
      <c r="P62" s="115"/>
      <c r="Q62" s="115"/>
    </row>
    <row r="63" spans="1:19" ht="15" customHeight="1" x14ac:dyDescent="0.35">
      <c r="A63" s="47"/>
      <c r="B63" s="2" t="s">
        <v>5</v>
      </c>
      <c r="C63" s="69"/>
      <c r="D63" s="3">
        <f>SUMIF($B$12:$B$59,$B63,D$12:D$59)</f>
        <v>0</v>
      </c>
      <c r="E63" s="74"/>
      <c r="F63" s="74"/>
      <c r="G63" s="113"/>
      <c r="H63" s="3"/>
      <c r="I63" s="3"/>
      <c r="J63" s="3"/>
      <c r="K63" s="3"/>
      <c r="L63" s="114">
        <f>SUMIF($B$12:$B$59,$B63,L$12:L$59)</f>
        <v>0</v>
      </c>
      <c r="M63" s="115"/>
      <c r="N63" s="115"/>
      <c r="O63" s="115"/>
      <c r="P63" s="115"/>
      <c r="Q63" s="115"/>
    </row>
    <row r="64" spans="1:19" ht="15" customHeight="1" x14ac:dyDescent="0.35">
      <c r="A64" s="47"/>
      <c r="B64" s="2"/>
      <c r="C64" s="3"/>
      <c r="D64" s="3"/>
      <c r="E64" s="3"/>
      <c r="F64" s="3"/>
      <c r="G64" s="111"/>
      <c r="H64" s="3"/>
      <c r="I64" s="3"/>
      <c r="J64" s="3"/>
      <c r="K64" s="3"/>
      <c r="L64" s="5"/>
    </row>
    <row r="65" spans="2:12" x14ac:dyDescent="0.25">
      <c r="B65" s="2" t="s">
        <v>6</v>
      </c>
      <c r="C65" s="69"/>
      <c r="D65" s="3">
        <f>SUM(D62:D63)</f>
        <v>0</v>
      </c>
      <c r="E65" s="74"/>
      <c r="F65" s="74"/>
      <c r="G65" s="113"/>
      <c r="H65" s="3"/>
      <c r="I65" s="3"/>
      <c r="J65" s="3"/>
      <c r="K65" s="3"/>
      <c r="L65" s="114">
        <f>SUM(L62:L63)</f>
        <v>0</v>
      </c>
    </row>
  </sheetData>
  <pageMargins left="0.7" right="0.7" top="0.75" bottom="0.75" header="0.3" footer="0.3"/>
  <pageSetup orientation="portrait" horizontalDpi="360" verticalDpi="360" r:id="rId1"/>
  <headerFooter>
    <oddFooter>&amp;L&amp;1#&amp;"Calibri"&amp;10&amp;K000000Classified: RMG –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ABC21BE2FB554E8C7BA60406DC021D" ma:contentTypeVersion="8" ma:contentTypeDescription="Create a new document." ma:contentTypeScope="" ma:versionID="b5f9986e10dadb87987aa99343b9d47c">
  <xsd:schema xmlns:xsd="http://www.w3.org/2001/XMLSchema" xmlns:xs="http://www.w3.org/2001/XMLSchema" xmlns:p="http://schemas.microsoft.com/office/2006/metadata/properties" xmlns:ns2="fcb9b7c9-7c1b-47aa-b0c0-298b6e69adfc" xmlns:ns3="c6a4b7fa-877d-4597-b002-57ce20afce07" targetNamespace="http://schemas.microsoft.com/office/2006/metadata/properties" ma:root="true" ma:fieldsID="f8faa6ecae34ee316b277b3f17e79a7d" ns2:_="" ns3:_="">
    <xsd:import namespace="fcb9b7c9-7c1b-47aa-b0c0-298b6e69adfc"/>
    <xsd:import namespace="c6a4b7fa-877d-4597-b002-57ce20afce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9b7c9-7c1b-47aa-b0c0-298b6e69a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4b7fa-877d-4597-b002-57ce20afc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29920A-4CAB-4535-8A02-8AD1614DB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b9b7c9-7c1b-47aa-b0c0-298b6e69adfc"/>
    <ds:schemaRef ds:uri="c6a4b7fa-877d-4597-b002-57ce20afc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A22299-0B8F-42B2-B442-943E5FFCFC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6B005E-2A0E-4C97-896E-259743CE0283}">
  <ds:schemaRefs>
    <ds:schemaRef ds:uri="http://schemas.microsoft.com/office/2006/metadata/properties"/>
    <ds:schemaRef ds:uri="http://schemas.microsoft.com/office/2006/documentManagement/types"/>
    <ds:schemaRef ds:uri="c6a4b7fa-877d-4597-b002-57ce20afce07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fcb9b7c9-7c1b-47aa-b0c0-298b6e69adf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48 way sort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Bean</dc:creator>
  <cp:lastModifiedBy>Katherine Sealey</cp:lastModifiedBy>
  <dcterms:created xsi:type="dcterms:W3CDTF">2022-04-05T10:34:09Z</dcterms:created>
  <dcterms:modified xsi:type="dcterms:W3CDTF">2022-04-14T10:33:59Z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0x0101007FABC21BE2FB554E8C7BA60406DC021D</vt:lpwstr>
  </property>
  <property fmtid="{D5CDD505-2E9C-101B-9397-08002B2CF9AE}" pid="3" name="MSIP_Label_980f36f3-41a5-4f45-a6a2-e224f336accd_Enabled">
    <vt:lpwstr>true</vt:lpwstr>
  </property>
  <property fmtid="{D5CDD505-2E9C-101B-9397-08002B2CF9AE}" pid="4" name="MSIP_Label_980f36f3-41a5-4f45-a6a2-e224f336accd_SetDate">
    <vt:lpwstr>2022-04-14T10:33:59Z</vt:lpwstr>
  </property>
  <property fmtid="{D5CDD505-2E9C-101B-9397-08002B2CF9AE}" pid="5" name="MSIP_Label_980f36f3-41a5-4f45-a6a2-e224f336accd_Method">
    <vt:lpwstr>Standard</vt:lpwstr>
  </property>
  <property fmtid="{D5CDD505-2E9C-101B-9397-08002B2CF9AE}" pid="6" name="MSIP_Label_980f36f3-41a5-4f45-a6a2-e224f336accd_Name">
    <vt:lpwstr>980f36f3-41a5-4f45-a6a2-e224f336accd</vt:lpwstr>
  </property>
  <property fmtid="{D5CDD505-2E9C-101B-9397-08002B2CF9AE}" pid="7" name="MSIP_Label_980f36f3-41a5-4f45-a6a2-e224f336accd_SiteId">
    <vt:lpwstr>7a082108-90dd-41ac-be41-9b8feabee2da</vt:lpwstr>
  </property>
  <property fmtid="{D5CDD505-2E9C-101B-9397-08002B2CF9AE}" pid="8" name="MSIP_Label_980f36f3-41a5-4f45-a6a2-e224f336accd_ActionId">
    <vt:lpwstr>ffe17b44-fc6d-475c-83cd-5ff6b180ba8c</vt:lpwstr>
  </property>
  <property fmtid="{D5CDD505-2E9C-101B-9397-08002B2CF9AE}" pid="9" name="MSIP_Label_980f36f3-41a5-4f45-a6a2-e224f336accd_ContentBits">
    <vt:lpwstr>2</vt:lpwstr>
  </property>
</Properties>
</file>