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4 24-25/Calculators &amp; Website files -Q4/"/>
    </mc:Choice>
  </mc:AlternateContent>
  <xr:revisionPtr revIDLastSave="0" documentId="14_{FDA5E801-301D-40CB-A4F5-B8F1D3D8851F}" xr6:coauthVersionLast="47" xr6:coauthVersionMax="47" xr10:uidLastSave="{00000000-0000-0000-0000-000000000000}"/>
  <bookViews>
    <workbookView xWindow="28680" yWindow="-1935" windowWidth="29040" windowHeight="1584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R44" i="1" s="1"/>
  <c r="S44" i="1" s="1"/>
  <c r="P44" i="1"/>
  <c r="Q44" i="1"/>
  <c r="G44" i="1"/>
  <c r="K44" i="1" s="1"/>
  <c r="L44" i="1" s="1"/>
  <c r="H44" i="1"/>
  <c r="I44" i="1"/>
  <c r="J44" i="1"/>
  <c r="O15" i="1"/>
  <c r="P15" i="1"/>
  <c r="Q15" i="1"/>
  <c r="G15" i="1"/>
  <c r="H15" i="1"/>
  <c r="I15" i="1"/>
  <c r="J15" i="1"/>
  <c r="K15" i="1"/>
  <c r="L15" i="1" l="1"/>
  <c r="R15" i="1"/>
  <c r="S15" i="1" s="1"/>
  <c r="Q39" i="1"/>
  <c r="P39" i="1"/>
  <c r="Q38" i="1"/>
  <c r="P38" i="1"/>
  <c r="P59" i="1"/>
  <c r="Q59" i="1"/>
  <c r="P60" i="1"/>
  <c r="Q60" i="1"/>
  <c r="P13" i="1"/>
  <c r="Q13" i="1"/>
  <c r="P14" i="1"/>
  <c r="Q14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40" i="1"/>
  <c r="Q40" i="1"/>
  <c r="P41" i="1"/>
  <c r="Q41" i="1"/>
  <c r="P42" i="1"/>
  <c r="Q42" i="1"/>
  <c r="P43" i="1"/>
  <c r="Q43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Q12" i="1"/>
  <c r="P12" i="1"/>
  <c r="H40" i="1" l="1"/>
  <c r="I40" i="1"/>
  <c r="O40" i="1"/>
  <c r="R40" i="1" s="1"/>
  <c r="S40" i="1" s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3" i="1"/>
  <c r="H43" i="1"/>
  <c r="I42" i="1"/>
  <c r="H42" i="1"/>
  <c r="I41" i="1"/>
  <c r="H41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4" i="1"/>
  <c r="H14" i="1"/>
  <c r="I13" i="1"/>
  <c r="H13" i="1"/>
  <c r="H12" i="1"/>
  <c r="I12" i="1"/>
  <c r="D64" i="1" l="1"/>
  <c r="D63" i="1"/>
  <c r="O60" i="1"/>
  <c r="R60" i="1" s="1"/>
  <c r="S60" i="1" s="1"/>
  <c r="E60" i="1"/>
  <c r="G60" i="1" s="1"/>
  <c r="K60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E40" i="1"/>
  <c r="G40" i="1" s="1"/>
  <c r="K40" i="1" s="1"/>
  <c r="O37" i="1"/>
  <c r="R37" i="1" s="1"/>
  <c r="S37" i="1" s="1"/>
  <c r="E37" i="1"/>
  <c r="G37" i="1" s="1"/>
  <c r="K37" i="1" s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3" i="1"/>
  <c r="R23" i="1" s="1"/>
  <c r="S23" i="1" s="1"/>
  <c r="E23" i="1"/>
  <c r="G23" i="1" s="1"/>
  <c r="K23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E16" i="1"/>
  <c r="G16" i="1" s="1"/>
  <c r="K16" i="1" s="1"/>
  <c r="O14" i="1"/>
  <c r="R14" i="1" s="1"/>
  <c r="S14" i="1" s="1"/>
  <c r="E14" i="1"/>
  <c r="G14" i="1" s="1"/>
  <c r="K14" i="1" s="1"/>
  <c r="O13" i="1"/>
  <c r="R13" i="1" s="1"/>
  <c r="S13" i="1" s="1"/>
  <c r="E13" i="1"/>
  <c r="G13" i="1" s="1"/>
  <c r="K13" i="1" s="1"/>
  <c r="O12" i="1"/>
  <c r="R12" i="1" s="1"/>
  <c r="S12" i="1" s="1"/>
  <c r="E12" i="1"/>
  <c r="G12" i="1" s="1"/>
  <c r="K12" i="1" s="1"/>
  <c r="F4" i="1"/>
  <c r="J14" i="1" s="1"/>
  <c r="E4" i="1"/>
  <c r="D66" i="1" l="1"/>
  <c r="J43" i="1"/>
  <c r="J40" i="1"/>
  <c r="L40" i="1"/>
  <c r="J12" i="1"/>
  <c r="J16" i="1"/>
  <c r="J17" i="1"/>
  <c r="J13" i="1"/>
  <c r="L13" i="1"/>
  <c r="L20" i="1"/>
  <c r="L25" i="1"/>
  <c r="L29" i="1"/>
  <c r="L33" i="1"/>
  <c r="L22" i="1"/>
  <c r="L27" i="1"/>
  <c r="E7" i="1"/>
  <c r="L18" i="1"/>
  <c r="L31" i="1"/>
  <c r="L16" i="1"/>
  <c r="L19" i="1"/>
  <c r="L28" i="1"/>
  <c r="L32" i="1"/>
  <c r="L36" i="1"/>
  <c r="L46" i="1"/>
  <c r="L50" i="1"/>
  <c r="L54" i="1"/>
  <c r="L58" i="1"/>
  <c r="L23" i="1"/>
  <c r="L41" i="1"/>
  <c r="S11" i="1"/>
  <c r="L47" i="1"/>
  <c r="L55" i="1"/>
  <c r="L59" i="1"/>
  <c r="L42" i="1"/>
  <c r="L51" i="1"/>
  <c r="L17" i="1"/>
  <c r="L37" i="1"/>
  <c r="L21" i="1"/>
  <c r="L30" i="1"/>
  <c r="L34" i="1"/>
  <c r="L43" i="1"/>
  <c r="L48" i="1"/>
  <c r="L52" i="1"/>
  <c r="L56" i="1"/>
  <c r="L60" i="1"/>
  <c r="L26" i="1"/>
  <c r="L14" i="1"/>
  <c r="L49" i="1"/>
  <c r="L57" i="1"/>
  <c r="L35" i="1"/>
  <c r="L45" i="1"/>
  <c r="L53" i="1"/>
  <c r="F7" i="1"/>
  <c r="L12" i="1"/>
  <c r="G4" i="1"/>
  <c r="J19" i="1"/>
  <c r="J20" i="1"/>
  <c r="J21" i="1"/>
  <c r="J23" i="1"/>
  <c r="J25" i="1"/>
  <c r="J27" i="1"/>
  <c r="J28" i="1"/>
  <c r="J29" i="1"/>
  <c r="J30" i="1"/>
  <c r="J32" i="1"/>
  <c r="J33" i="1"/>
  <c r="J34" i="1"/>
  <c r="J35" i="1"/>
  <c r="J36" i="1"/>
  <c r="J37" i="1"/>
  <c r="J41" i="1"/>
  <c r="J42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18" i="1"/>
  <c r="J22" i="1"/>
  <c r="J26" i="1"/>
  <c r="J31" i="1"/>
  <c r="L64" i="1" l="1"/>
  <c r="F8" i="1"/>
  <c r="S6" i="1"/>
  <c r="R6" i="1"/>
  <c r="L63" i="1"/>
  <c r="E8" i="1"/>
  <c r="G7" i="1"/>
  <c r="G8" i="1" l="1"/>
  <c r="L66" i="1"/>
</calcChain>
</file>

<file path=xl/sharedStrings.xml><?xml version="1.0" encoding="utf-8"?>
<sst xmlns="http://schemas.openxmlformats.org/spreadsheetml/2006/main" count="89" uniqueCount="34">
  <si>
    <t>PP1 Calculator</t>
  </si>
  <si>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</si>
  <si>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</si>
  <si>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</si>
  <si>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</si>
  <si>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</si>
  <si>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</si>
  <si>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</si>
  <si>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</si>
  <si>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</si>
  <si>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</si>
  <si>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</si>
  <si>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</si>
  <si>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</si>
  <si>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</si>
  <si>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</si>
  <si>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</si>
  <si>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</si>
  <si>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</si>
  <si>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</si>
  <si>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</si>
  <si>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</si>
  <si>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</si>
  <si>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</si>
  <si>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</si>
  <si>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</si>
  <si>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</si>
  <si>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</si>
  <si>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</si>
  <si>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</si>
  <si>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</si>
  <si>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</si>
  <si>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</si>
  <si>
    <t>Valid from 01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</si>
</sst>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166" fontId="16" fillId="0" borderId="0" xfId="6" applyNumberFormat="1" applyFont="1"/>
    <xf numFmtId="166" fontId="14" fillId="0" borderId="3" xfId="3" applyNumberFormat="1" applyFont="1" applyBorder="1" applyProtection="1"/>
    <xf numFmtId="166" fontId="14" fillId="0" borderId="8" xfId="3" applyNumberFormat="1" applyFont="1" applyBorder="1" applyProtection="1"/>
    <xf numFmtId="166" fontId="14" fillId="0" borderId="14" xfId="3" applyNumberFormat="1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6" fontId="14" fillId="0" borderId="3" xfId="2" applyNumberFormat="1" applyFont="1" applyBorder="1" applyAlignment="1">
      <alignment horizontal="center"/>
    </xf>
    <xf numFmtId="166" fontId="14" fillId="0" borderId="4" xfId="2" applyNumberFormat="1" applyFont="1" applyFill="1" applyBorder="1" applyAlignment="1">
      <alignment horizontal="center"/>
    </xf>
    <xf numFmtId="166" fontId="14" fillId="0" borderId="8" xfId="2" applyNumberFormat="1" applyFont="1" applyBorder="1" applyAlignment="1">
      <alignment horizontal="center"/>
    </xf>
    <xf numFmtId="166" fontId="14" fillId="0" borderId="9" xfId="2" applyNumberFormat="1" applyFont="1" applyFill="1" applyBorder="1" applyAlignment="1">
      <alignment horizontal="center"/>
    </xf>
    <xf numFmtId="166" fontId="17" fillId="0" borderId="3" xfId="6" applyNumberFormat="1" applyFont="1" applyBorder="1"/>
    <xf numFmtId="49" fontId="18" fillId="0" borderId="0" xfId="0" applyNumberFormat="1" applyFont="1" applyBorder="1" applyAlignment="1">
      <alignment horizontal="left" vertical="center"/>
    </xf>
    <xf numFmtId="166" fontId="1" fillId="6" borderId="0" xfId="3" applyNumberFormat="1" applyFont="1" applyFill="1" applyBorder="1" applyAlignment="1" applyProtection="1">
      <alignment horizontal="center"/>
    </xf>
    <xf numFmtId="166" fontId="4" fillId="6" borderId="0" xfId="3" applyNumberFormat="1" applyFont="1" applyFill="1" applyBorder="1" applyAlignment="1" applyProtection="1">
      <alignment horizontal="center"/>
    </xf>
    <xf numFmtId="166" fontId="4" fillId="6" borderId="4" xfId="3" applyNumberFormat="1" applyFont="1" applyFill="1" applyBorder="1" applyAlignment="1" applyProtection="1">
      <alignment horizontal="center"/>
    </xf>
  </cellXfs>
  <cellStyles count="7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  <cellStyle name="Percent 3" xfId="6" xr:uid="{80086564-2A88-4D91-96F7-C1B739B49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V66"/>
  <sheetViews>
    <sheetView showGridLines="0" tabSelected="1" zoomScaleNormal="100" workbookViewId="0">
      <pane xSplit="3" ySplit="11" topLeftCell="D12" activePane="bottomRight" state="frozen"/>
      <selection activeCell="E5" sqref="E5:F6"/>
      <selection pane="topRight" activeCell="E5" sqref="E5:F6"/>
      <selection pane="bottomLeft" activeCell="E5" sqref="E5:F6"/>
      <selection pane="bottomRight" activeCell="A18" sqref="A18:XFD18"/>
    </sheetView>
  </sheetViews>
  <sheetFormatPr defaultColWidth="9.08984375" defaultRowHeight="14.5" x14ac:dyDescent="0.35"/>
  <cols>
    <col min="1" max="1" width="1.6328125" style="105" customWidth="1"/>
    <col min="2" max="2" width="18" style="106" customWidth="1"/>
    <col min="3" max="3" width="11.453125" style="6" customWidth="1"/>
    <col min="4" max="4" width="22.6328125" style="6" customWidth="1"/>
    <col min="5" max="6" width="11.54296875" style="6" customWidth="1"/>
    <col min="7" max="7" width="11.54296875" style="48" customWidth="1"/>
    <col min="8" max="10" width="11.54296875" style="6" customWidth="1"/>
    <col min="11" max="11" width="17.6328125" style="6" bestFit="1" customWidth="1"/>
    <col min="12" max="12" width="11.54296875" style="6" customWidth="1"/>
    <col min="13" max="17" width="11.54296875" customWidth="1"/>
    <col min="18" max="18" width="13.453125" bestFit="1" customWidth="1"/>
    <col min="19" max="19" width="21.453125" bestFit="1" customWidth="1"/>
    <col min="20" max="16384" width="9.08984375" style="6"/>
  </cols>
  <sheetData>
    <row r="1" spans="1:22" ht="15" customHeight="1" x14ac:dyDescent="0.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22" ht="21" x14ac:dyDescent="0.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22" s="17" customFormat="1" ht="29" x14ac:dyDescent="0.35">
      <c r="A3" s="16"/>
      <c r="B3" s="119" t="s">
        <v>33</v>
      </c>
      <c r="D3" s="18"/>
      <c r="E3" s="19" t="s">
        <v>3</v>
      </c>
      <c r="F3" s="20" t="s">
        <v>4</v>
      </c>
      <c r="G3" s="21" t="s">
        <v>5</v>
      </c>
      <c r="H3" s="22"/>
      <c r="I3" s="22"/>
      <c r="J3" s="22"/>
      <c r="K3" s="22"/>
      <c r="L3" s="23"/>
      <c r="M3" s="24"/>
      <c r="N3" s="24"/>
      <c r="O3"/>
      <c r="P3"/>
      <c r="Q3"/>
      <c r="R3"/>
      <c r="S3"/>
    </row>
    <row r="4" spans="1:22" ht="15" customHeight="1" x14ac:dyDescent="0.5">
      <c r="A4" s="1"/>
      <c r="B4" s="2"/>
      <c r="D4" s="25" t="s">
        <v>6</v>
      </c>
      <c r="E4" s="26">
        <f>SUMIF($B$12:$B$60,E$3,$D$12:$D$60)</f>
        <v>0</v>
      </c>
      <c r="F4" s="27">
        <f>SUMIF($B$12:$B$60,F$3,$D$12:$D$60)</f>
        <v>0</v>
      </c>
      <c r="G4" s="28">
        <f>SUM(E4:F4)</f>
        <v>0</v>
      </c>
      <c r="H4" s="3"/>
      <c r="I4" s="3"/>
      <c r="J4" s="3"/>
      <c r="K4" s="3"/>
      <c r="L4" s="5"/>
      <c r="M4" s="29"/>
      <c r="N4" s="29"/>
    </row>
    <row r="5" spans="1:22" ht="15" customHeight="1" x14ac:dyDescent="0.5">
      <c r="A5" s="1"/>
      <c r="B5" s="2"/>
      <c r="D5" s="30" t="s">
        <v>7</v>
      </c>
      <c r="E5" s="31">
        <v>0.7</v>
      </c>
      <c r="F5" s="32">
        <v>0.7</v>
      </c>
      <c r="G5" s="27"/>
      <c r="H5" s="3"/>
      <c r="I5" s="3"/>
      <c r="J5" s="3"/>
      <c r="K5" s="3"/>
      <c r="L5" s="5"/>
      <c r="M5" s="29"/>
      <c r="N5" s="29"/>
      <c r="P5" s="33" t="s">
        <v>8</v>
      </c>
      <c r="R5" s="34" t="s">
        <v>9</v>
      </c>
      <c r="S5" s="35" t="s">
        <v>10</v>
      </c>
    </row>
    <row r="6" spans="1:22" ht="15" customHeight="1" x14ac:dyDescent="0.5">
      <c r="A6" s="1"/>
      <c r="B6" s="2"/>
      <c r="D6" s="30" t="s">
        <v>11</v>
      </c>
      <c r="E6" s="36">
        <v>4</v>
      </c>
      <c r="F6" s="37">
        <v>1</v>
      </c>
      <c r="G6" s="27"/>
      <c r="H6" s="3"/>
      <c r="I6" s="3"/>
      <c r="J6" s="3"/>
      <c r="K6" s="3"/>
      <c r="L6" s="5"/>
      <c r="M6" s="29"/>
      <c r="N6" s="29"/>
      <c r="P6" s="38">
        <v>0.15</v>
      </c>
      <c r="R6" s="39" t="str">
        <f>IF(S11&gt;0,"Adjustment","Surplus")</f>
        <v>Surplus</v>
      </c>
      <c r="S6" s="40">
        <f>IF(S11&gt;0,S11,0)</f>
        <v>0</v>
      </c>
    </row>
    <row r="7" spans="1:22" ht="15" customHeight="1" x14ac:dyDescent="0.5">
      <c r="A7" s="1"/>
      <c r="B7" s="2"/>
      <c r="D7" s="30" t="s">
        <v>12</v>
      </c>
      <c r="E7" s="26">
        <f>COUNTIFS($B$12:$B$60,E$3,$K$12:$K$60,"&gt;0")</f>
        <v>0</v>
      </c>
      <c r="F7" s="27">
        <f>COUNTIFS($B$12:$B$60,F$3,$K$12:$K$60,"&gt;0")</f>
        <v>0</v>
      </c>
      <c r="G7" s="41">
        <f>SUM(E7:F7)</f>
        <v>0</v>
      </c>
      <c r="H7" s="3"/>
      <c r="I7" s="3"/>
      <c r="J7" s="3"/>
      <c r="K7" s="3"/>
      <c r="L7" s="5"/>
      <c r="M7" s="29"/>
      <c r="N7" s="29"/>
    </row>
    <row r="8" spans="1:22" ht="15" customHeight="1" x14ac:dyDescent="0.5">
      <c r="A8" s="1"/>
      <c r="B8" s="2"/>
      <c r="D8" s="42" t="s">
        <v>13</v>
      </c>
      <c r="E8" s="43">
        <f>SUMIF($B$12:$B$60,E$3,$L$12:$L$60)</f>
        <v>0</v>
      </c>
      <c r="F8" s="44">
        <f>SUMIF($B$12:$B$60,F$3,$L$12:$L$60)</f>
        <v>0</v>
      </c>
      <c r="G8" s="45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22" ht="15" customHeight="1" x14ac:dyDescent="0.5">
      <c r="A9" s="46"/>
      <c r="B9" s="2"/>
      <c r="C9" s="3"/>
      <c r="D9" s="3"/>
      <c r="E9" s="3"/>
      <c r="F9" s="47"/>
      <c r="M9" s="6"/>
      <c r="N9" s="6"/>
      <c r="O9" s="6"/>
      <c r="P9" s="6"/>
      <c r="Q9" s="6"/>
      <c r="S9" s="49" t="s">
        <v>14</v>
      </c>
    </row>
    <row r="10" spans="1:22" ht="15" customHeight="1" x14ac:dyDescent="0.5">
      <c r="A10" s="46"/>
      <c r="B10" s="2"/>
      <c r="C10" s="3"/>
      <c r="D10" s="50" t="s">
        <v>15</v>
      </c>
      <c r="N10" s="50" t="s">
        <v>15</v>
      </c>
      <c r="Q10" s="51"/>
      <c r="R10" s="52"/>
      <c r="S10" s="53" t="s">
        <v>16</v>
      </c>
    </row>
    <row r="11" spans="1:22" s="17" customFormat="1" ht="45.75" customHeight="1" x14ac:dyDescent="0.35">
      <c r="A11" s="54"/>
      <c r="B11" s="55" t="s">
        <v>17</v>
      </c>
      <c r="C11" s="56" t="s">
        <v>18</v>
      </c>
      <c r="D11" s="57" t="s">
        <v>19</v>
      </c>
      <c r="E11" s="57" t="s">
        <v>20</v>
      </c>
      <c r="F11" s="58" t="s">
        <v>21</v>
      </c>
      <c r="G11" s="59" t="s">
        <v>22</v>
      </c>
      <c r="H11" s="57" t="s">
        <v>7</v>
      </c>
      <c r="I11" s="57" t="s">
        <v>11</v>
      </c>
      <c r="J11" s="57" t="s">
        <v>23</v>
      </c>
      <c r="K11" s="57" t="s">
        <v>24</v>
      </c>
      <c r="L11" s="60" t="s">
        <v>10</v>
      </c>
      <c r="M11" s="61" t="s">
        <v>25</v>
      </c>
      <c r="N11" s="61" t="s">
        <v>26</v>
      </c>
      <c r="O11" s="62" t="s">
        <v>27</v>
      </c>
      <c r="P11" s="63" t="s">
        <v>28</v>
      </c>
      <c r="Q11" s="64" t="s">
        <v>29</v>
      </c>
      <c r="R11" s="65" t="s">
        <v>30</v>
      </c>
      <c r="S11" s="66">
        <f>SUM(S12:S98)</f>
        <v>0</v>
      </c>
    </row>
    <row r="12" spans="1:22" ht="15" customHeight="1" x14ac:dyDescent="0.5">
      <c r="A12" s="46"/>
      <c r="B12" s="67" t="s">
        <v>4</v>
      </c>
      <c r="C12" s="68">
        <v>304</v>
      </c>
      <c r="D12" s="69"/>
      <c r="E12" s="70" t="str">
        <f>IF(SUMIF($B$12:$B$60,B12,$D$12:$D$60)=0,"",ROUND(D12/SUMIF($B$12:$B$60,B12,$D$12:$D$60),4))</f>
        <v/>
      </c>
      <c r="F12" s="118">
        <v>0.24152499999999999</v>
      </c>
      <c r="G12" s="71">
        <f t="shared" ref="G12:G23" si="0">IF(E12="",1,E12/F12)</f>
        <v>1</v>
      </c>
      <c r="H12" s="72">
        <f>INDEX($E$5:$F$5,MATCH(B12,$E$3:$F$3,FALSE))</f>
        <v>0.7</v>
      </c>
      <c r="I12" s="3">
        <f>INDEX($E$6:$F$6,MATCH(B12,$E$3:$F$3,FALSE))</f>
        <v>1</v>
      </c>
      <c r="J12" s="3">
        <f t="shared" ref="J12:J23" ca="1" si="1">IF(B12="3 Islands",0,OFFSET($D$4,0,MATCH(B12,$E$3:$F$3))*F12*H12)</f>
        <v>0</v>
      </c>
      <c r="K12" s="3">
        <f t="shared" ref="K12:K23" si="2">IF(G12&gt;=H12,0,J12-D12)</f>
        <v>0</v>
      </c>
      <c r="L12" s="73">
        <f>IF(1+SUMPRODUCT(($B$12:$B$60=B12)*($K$12:$K$60&gt;K12))&lt;=I12,0,K12)</f>
        <v>0</v>
      </c>
      <c r="M12" s="110">
        <v>0.20376</v>
      </c>
      <c r="N12" s="74"/>
      <c r="O12" s="75">
        <f t="shared" ref="O12:O23" si="3">IF(D12=0,0,N12/D12)</f>
        <v>0</v>
      </c>
      <c r="P12" s="114">
        <f>MIN(1,M12*(1+$P$6))</f>
        <v>0.23432399999999998</v>
      </c>
      <c r="Q12" s="115">
        <f>MAX(0,M12*(1-$P$6))</f>
        <v>0.17319599999999999</v>
      </c>
      <c r="R12" s="76">
        <f t="shared" ref="R12:R23" si="4">IF(O12&gt;P12,-(O12-(P12)),IF(O12&lt;Q12,Q12-O12,""))</f>
        <v>0.17319599999999999</v>
      </c>
      <c r="S12" s="77">
        <f>IF(R12="",0,D12*R12)</f>
        <v>0</v>
      </c>
      <c r="T12" s="107"/>
      <c r="U12" s="113"/>
      <c r="V12" s="112"/>
    </row>
    <row r="13" spans="1:22" ht="15" customHeight="1" x14ac:dyDescent="0.5">
      <c r="A13" s="46"/>
      <c r="B13" s="67" t="s">
        <v>4</v>
      </c>
      <c r="C13" s="68">
        <v>307</v>
      </c>
      <c r="D13" s="69"/>
      <c r="E13" s="70" t="str">
        <f>IF(SUMIF($B$12:$B$60,B13,$D$12:$D$60)=0,"",ROUND(D13/SUMIF($B$12:$B$60,B13,$D$12:$D$60),4))</f>
        <v/>
      </c>
      <c r="F13" s="118">
        <v>0.32378400000000002</v>
      </c>
      <c r="G13" s="71">
        <f t="shared" si="0"/>
        <v>1</v>
      </c>
      <c r="H13" s="72">
        <f t="shared" ref="H13:H23" si="5">INDEX($E$5:$F$5,MATCH(B13,$E$3:$F$3,FALSE))</f>
        <v>0.7</v>
      </c>
      <c r="I13" s="3">
        <f t="shared" ref="I13:I23" si="6">INDEX($E$6:$F$6,MATCH(B13,$E$3:$F$3,FALSE))</f>
        <v>1</v>
      </c>
      <c r="J13" s="3">
        <f t="shared" ca="1" si="1"/>
        <v>0</v>
      </c>
      <c r="K13" s="3">
        <f t="shared" si="2"/>
        <v>0</v>
      </c>
      <c r="L13" s="73">
        <f>IF(1+SUMPRODUCT(($B$12:$B$60=B13)*($K$12:$K$60&gt;K13))&lt;=I13,0,K13)</f>
        <v>0</v>
      </c>
      <c r="M13" s="110">
        <v>0.46159600000000001</v>
      </c>
      <c r="N13" s="74"/>
      <c r="O13" s="75">
        <f t="shared" si="3"/>
        <v>0</v>
      </c>
      <c r="P13" s="114">
        <f t="shared" ref="P13:P58" si="7">MIN(1,M13*(1+$P$6))</f>
        <v>0.53083539999999996</v>
      </c>
      <c r="Q13" s="115">
        <f t="shared" ref="Q13:Q58" si="8">MAX(0,M13*(1-$P$6))</f>
        <v>0.3923566</v>
      </c>
      <c r="R13" s="78">
        <f t="shared" si="4"/>
        <v>0.3923566</v>
      </c>
      <c r="S13" s="79">
        <f t="shared" ref="S13:S60" si="9">IF(R13="",0,D13*R13)</f>
        <v>0</v>
      </c>
      <c r="T13" s="107"/>
      <c r="U13" s="113"/>
    </row>
    <row r="14" spans="1:22" ht="15" customHeight="1" x14ac:dyDescent="0.5">
      <c r="A14" s="46"/>
      <c r="B14" s="67" t="s">
        <v>4</v>
      </c>
      <c r="C14" s="68">
        <v>310</v>
      </c>
      <c r="D14" s="69"/>
      <c r="E14" s="70" t="str">
        <f>IF(SUMIF($B$12:$B$60,B14,$D$12:$D$60)=0,"",ROUND(D14/SUMIF($B$12:$B$60,B14,$D$12:$D$60),4))</f>
        <v/>
      </c>
      <c r="F14" s="118">
        <v>7.4016999999999999E-2</v>
      </c>
      <c r="G14" s="71">
        <f t="shared" si="0"/>
        <v>1</v>
      </c>
      <c r="H14" s="72">
        <f t="shared" si="5"/>
        <v>0.7</v>
      </c>
      <c r="I14" s="3">
        <f t="shared" si="6"/>
        <v>1</v>
      </c>
      <c r="J14" s="3">
        <f t="shared" ca="1" si="1"/>
        <v>0</v>
      </c>
      <c r="K14" s="3">
        <f t="shared" si="2"/>
        <v>0</v>
      </c>
      <c r="L14" s="73">
        <f>IF(1+SUMPRODUCT(($B$12:$B$60=B14)*($K$12:$K$60&gt;K14))&lt;=I14,0,K14)</f>
        <v>0</v>
      </c>
      <c r="M14" s="110">
        <v>0.37070700000000001</v>
      </c>
      <c r="N14" s="74"/>
      <c r="O14" s="75">
        <f t="shared" si="3"/>
        <v>0</v>
      </c>
      <c r="P14" s="114">
        <f t="shared" si="7"/>
        <v>0.42631304999999997</v>
      </c>
      <c r="Q14" s="115">
        <f t="shared" si="8"/>
        <v>0.31510094999999999</v>
      </c>
      <c r="R14" s="78">
        <f t="shared" si="4"/>
        <v>0.31510094999999999</v>
      </c>
      <c r="S14" s="79">
        <f t="shared" si="9"/>
        <v>0</v>
      </c>
      <c r="T14" s="107"/>
      <c r="U14" s="113"/>
    </row>
    <row r="15" spans="1:22" ht="15" customHeight="1" x14ac:dyDescent="0.5">
      <c r="A15" s="46"/>
      <c r="B15" s="67" t="s">
        <v>4</v>
      </c>
      <c r="C15" s="68">
        <v>312</v>
      </c>
      <c r="D15" s="69"/>
      <c r="E15" s="70"/>
      <c r="F15" s="118">
        <v>4.052E-3</v>
      </c>
      <c r="G15" s="71">
        <f t="shared" ref="G15" si="10">IF(E15="",1,E15/F15)</f>
        <v>1</v>
      </c>
      <c r="H15" s="72">
        <f t="shared" ref="H15" si="11">INDEX($E$5:$F$5,MATCH(B15,$E$3:$F$3,FALSE))</f>
        <v>0.7</v>
      </c>
      <c r="I15" s="3">
        <f t="shared" ref="I15" si="12">INDEX($E$6:$F$6,MATCH(B15,$E$3:$F$3,FALSE))</f>
        <v>1</v>
      </c>
      <c r="J15" s="3">
        <f t="shared" ref="J15" ca="1" si="13">IF(B15="3 Islands",0,OFFSET($D$4,0,MATCH(B15,$E$3:$F$3))*F15*H15)</f>
        <v>0</v>
      </c>
      <c r="K15" s="3">
        <f t="shared" ref="K15" si="14">IF(G15&gt;=H15,0,J15-D15)</f>
        <v>0</v>
      </c>
      <c r="L15" s="73">
        <f>IF(1+SUMPRODUCT(($B$12:$B$60=B15)*($K$12:$K$60&gt;K15))&lt;=I15,0,K15)</f>
        <v>0</v>
      </c>
      <c r="M15" s="110">
        <v>4.9637000000000001E-2</v>
      </c>
      <c r="N15" s="74"/>
      <c r="O15" s="75">
        <f t="shared" ref="O15" si="15">IF(D15=0,0,N15/D15)</f>
        <v>0</v>
      </c>
      <c r="P15" s="114">
        <f t="shared" ref="P15" si="16">MIN(1,M15*(1+$P$6))</f>
        <v>5.7082549999999996E-2</v>
      </c>
      <c r="Q15" s="115">
        <f t="shared" ref="Q15" si="17">MAX(0,M15*(1-$P$6))</f>
        <v>4.2191449999999998E-2</v>
      </c>
      <c r="R15" s="78">
        <f t="shared" ref="R15" si="18">IF(O15&gt;P15,-(O15-(P15)),IF(O15&lt;Q15,Q15-O15,""))</f>
        <v>4.2191449999999998E-2</v>
      </c>
      <c r="S15" s="79">
        <f t="shared" ref="S15" si="19">IF(R15="",0,D15*R15)</f>
        <v>0</v>
      </c>
      <c r="T15" s="107"/>
      <c r="U15" s="113"/>
    </row>
    <row r="16" spans="1:22" ht="15" customHeight="1" x14ac:dyDescent="0.5">
      <c r="A16" s="46"/>
      <c r="B16" s="67" t="s">
        <v>4</v>
      </c>
      <c r="C16" s="68">
        <v>313</v>
      </c>
      <c r="D16" s="69"/>
      <c r="E16" s="70" t="str">
        <f>IF(SUMIF($B$12:$B$60,B16,$D$12:$D$60)=0,"",ROUND(D16/SUMIF($B$12:$B$60,B16,$D$12:$D$60),4))</f>
        <v/>
      </c>
      <c r="F16" s="118">
        <v>4.7632000000000001E-2</v>
      </c>
      <c r="G16" s="71">
        <f t="shared" si="0"/>
        <v>1</v>
      </c>
      <c r="H16" s="72">
        <f t="shared" si="5"/>
        <v>0.7</v>
      </c>
      <c r="I16" s="3">
        <f t="shared" si="6"/>
        <v>1</v>
      </c>
      <c r="J16" s="3">
        <f t="shared" ca="1" si="1"/>
        <v>0</v>
      </c>
      <c r="K16" s="3">
        <f t="shared" si="2"/>
        <v>0</v>
      </c>
      <c r="L16" s="73">
        <f>IF(1+SUMPRODUCT(($B$12:$B$60=B16)*($K$12:$K$60&gt;K16))&lt;=I16,0,K16)</f>
        <v>0</v>
      </c>
      <c r="M16" s="110">
        <v>0.17752799999999999</v>
      </c>
      <c r="N16" s="74"/>
      <c r="O16" s="75">
        <f t="shared" si="3"/>
        <v>0</v>
      </c>
      <c r="P16" s="114">
        <f t="shared" si="7"/>
        <v>0.20415719999999998</v>
      </c>
      <c r="Q16" s="115">
        <f t="shared" si="8"/>
        <v>0.1508988</v>
      </c>
      <c r="R16" s="78">
        <f t="shared" si="4"/>
        <v>0.1508988</v>
      </c>
      <c r="S16" s="79">
        <f t="shared" si="9"/>
        <v>0</v>
      </c>
      <c r="T16" s="107"/>
      <c r="U16" s="113"/>
    </row>
    <row r="17" spans="1:21" ht="15" customHeight="1" x14ac:dyDescent="0.5">
      <c r="A17" s="46"/>
      <c r="B17" s="67" t="s">
        <v>4</v>
      </c>
      <c r="C17" s="68">
        <v>316</v>
      </c>
      <c r="D17" s="69"/>
      <c r="E17" s="70" t="str">
        <f>IF(SUMIF($B$12:$B$60,B17,$D$12:$D$60)=0,"",ROUND(D17/SUMIF($B$12:$B$60,B17,$D$12:$D$60),4))</f>
        <v/>
      </c>
      <c r="F17" s="118">
        <v>0.30898999999999999</v>
      </c>
      <c r="G17" s="71">
        <f t="shared" si="0"/>
        <v>1</v>
      </c>
      <c r="H17" s="72">
        <f t="shared" si="5"/>
        <v>0.7</v>
      </c>
      <c r="I17" s="3">
        <f t="shared" si="6"/>
        <v>1</v>
      </c>
      <c r="J17" s="3">
        <f t="shared" ca="1" si="1"/>
        <v>0</v>
      </c>
      <c r="K17" s="3">
        <f t="shared" si="2"/>
        <v>0</v>
      </c>
      <c r="L17" s="73">
        <f>IF(1+SUMPRODUCT(($B$12:$B$60=B17)*($K$12:$K$60&gt;K17))&lt;=I17,0,K17)</f>
        <v>0</v>
      </c>
      <c r="M17" s="110">
        <v>0.347414</v>
      </c>
      <c r="N17" s="74"/>
      <c r="O17" s="75">
        <f t="shared" si="3"/>
        <v>0</v>
      </c>
      <c r="P17" s="114">
        <f t="shared" si="7"/>
        <v>0.3995261</v>
      </c>
      <c r="Q17" s="115">
        <f t="shared" si="8"/>
        <v>0.29530190000000001</v>
      </c>
      <c r="R17" s="78">
        <f t="shared" si="4"/>
        <v>0.29530190000000001</v>
      </c>
      <c r="S17" s="79">
        <f t="shared" si="9"/>
        <v>0</v>
      </c>
      <c r="T17" s="107"/>
      <c r="U17" s="113"/>
    </row>
    <row r="18" spans="1:21" ht="15" customHeight="1" x14ac:dyDescent="0.5">
      <c r="A18" s="46"/>
      <c r="B18" s="67" t="s">
        <v>3</v>
      </c>
      <c r="C18" s="68">
        <v>318</v>
      </c>
      <c r="D18" s="69"/>
      <c r="E18" s="70" t="str">
        <f>IF(SUMIF($B$12:$B$60,B18,$D$12:$D$60)=0,"",ROUND(D18/SUMIF($B$12:$B$60,B18,$D$12:$D$60),4))</f>
        <v/>
      </c>
      <c r="F18" s="118">
        <v>8.1939999999999999E-3</v>
      </c>
      <c r="G18" s="71">
        <f t="shared" si="0"/>
        <v>1</v>
      </c>
      <c r="H18" s="72">
        <f t="shared" si="5"/>
        <v>0.7</v>
      </c>
      <c r="I18" s="3">
        <f t="shared" si="6"/>
        <v>4</v>
      </c>
      <c r="J18" s="3">
        <f t="shared" ca="1" si="1"/>
        <v>0</v>
      </c>
      <c r="K18" s="3">
        <f t="shared" si="2"/>
        <v>0</v>
      </c>
      <c r="L18" s="73">
        <f>IF(1+SUMPRODUCT(($B$12:$B$60=B18)*($K$12:$K$60&gt;K18))&lt;=I18,0,K18)</f>
        <v>0</v>
      </c>
      <c r="M18" s="110">
        <v>0.16384799999999999</v>
      </c>
      <c r="N18" s="74"/>
      <c r="O18" s="75">
        <f t="shared" si="3"/>
        <v>0</v>
      </c>
      <c r="P18" s="114">
        <f t="shared" si="7"/>
        <v>0.18842519999999999</v>
      </c>
      <c r="Q18" s="115">
        <f t="shared" si="8"/>
        <v>0.1392708</v>
      </c>
      <c r="R18" s="78">
        <f t="shared" si="4"/>
        <v>0.1392708</v>
      </c>
      <c r="S18" s="79">
        <f t="shared" si="9"/>
        <v>0</v>
      </c>
      <c r="T18" s="107"/>
      <c r="U18" s="113"/>
    </row>
    <row r="19" spans="1:21" ht="15" customHeight="1" x14ac:dyDescent="0.5">
      <c r="A19" s="46"/>
      <c r="B19" s="67" t="s">
        <v>3</v>
      </c>
      <c r="C19" s="68">
        <v>319</v>
      </c>
      <c r="D19" s="69"/>
      <c r="E19" s="70" t="str">
        <f>IF(SUMIF($B$12:$B$60,B19,$D$12:$D$60)=0,"",ROUND(D19/SUMIF($B$12:$B$60,B19,$D$12:$D$60),4))</f>
        <v/>
      </c>
      <c r="F19" s="118">
        <v>2.7324999999999999E-2</v>
      </c>
      <c r="G19" s="71">
        <f t="shared" si="0"/>
        <v>1</v>
      </c>
      <c r="H19" s="72">
        <f t="shared" si="5"/>
        <v>0.7</v>
      </c>
      <c r="I19" s="3">
        <f t="shared" si="6"/>
        <v>4</v>
      </c>
      <c r="J19" s="3">
        <f t="shared" ca="1" si="1"/>
        <v>0</v>
      </c>
      <c r="K19" s="3">
        <f t="shared" si="2"/>
        <v>0</v>
      </c>
      <c r="L19" s="73">
        <f>IF(1+SUMPRODUCT(($B$12:$B$60=B19)*($K$12:$K$60&gt;K19))&lt;=I19,0,K19)</f>
        <v>0</v>
      </c>
      <c r="M19" s="110">
        <v>0.438415</v>
      </c>
      <c r="N19" s="74"/>
      <c r="O19" s="75">
        <f t="shared" si="3"/>
        <v>0</v>
      </c>
      <c r="P19" s="114">
        <f t="shared" si="7"/>
        <v>0.50417724999999991</v>
      </c>
      <c r="Q19" s="115">
        <f t="shared" si="8"/>
        <v>0.37265274999999998</v>
      </c>
      <c r="R19" s="78">
        <f t="shared" si="4"/>
        <v>0.37265274999999998</v>
      </c>
      <c r="S19" s="79">
        <f t="shared" si="9"/>
        <v>0</v>
      </c>
      <c r="T19" s="107"/>
      <c r="U19" s="113"/>
    </row>
    <row r="20" spans="1:21" ht="15" customHeight="1" x14ac:dyDescent="0.5">
      <c r="A20" s="46"/>
      <c r="B20" s="67" t="s">
        <v>3</v>
      </c>
      <c r="C20" s="68">
        <v>322</v>
      </c>
      <c r="D20" s="69"/>
      <c r="E20" s="70" t="str">
        <f>IF(SUMIF($B$12:$B$60,B20,$D$12:$D$60)=0,"",ROUND(D20/SUMIF($B$12:$B$60,B20,$D$12:$D$60),4))</f>
        <v/>
      </c>
      <c r="F20" s="118">
        <v>1.9140000000000001E-2</v>
      </c>
      <c r="G20" s="71">
        <f t="shared" si="0"/>
        <v>1</v>
      </c>
      <c r="H20" s="72">
        <f t="shared" si="5"/>
        <v>0.7</v>
      </c>
      <c r="I20" s="3">
        <f t="shared" si="6"/>
        <v>4</v>
      </c>
      <c r="J20" s="3">
        <f t="shared" ca="1" si="1"/>
        <v>0</v>
      </c>
      <c r="K20" s="3">
        <f t="shared" si="2"/>
        <v>0</v>
      </c>
      <c r="L20" s="73">
        <f>IF(1+SUMPRODUCT(($B$12:$B$60=B20)*($K$12:$K$60&gt;K20))&lt;=I20,0,K20)</f>
        <v>0</v>
      </c>
      <c r="M20" s="110">
        <v>0.87014499999999995</v>
      </c>
      <c r="N20" s="74"/>
      <c r="O20" s="75">
        <f t="shared" si="3"/>
        <v>0</v>
      </c>
      <c r="P20" s="114">
        <f t="shared" si="7"/>
        <v>1</v>
      </c>
      <c r="Q20" s="115">
        <f t="shared" si="8"/>
        <v>0.73962324999999995</v>
      </c>
      <c r="R20" s="78">
        <f t="shared" si="4"/>
        <v>0.73962324999999995</v>
      </c>
      <c r="S20" s="79">
        <f t="shared" si="9"/>
        <v>0</v>
      </c>
      <c r="T20" s="107"/>
      <c r="U20" s="113"/>
    </row>
    <row r="21" spans="1:21" ht="15" customHeight="1" x14ac:dyDescent="0.5">
      <c r="A21" s="46"/>
      <c r="B21" s="67" t="s">
        <v>3</v>
      </c>
      <c r="C21" s="68">
        <v>324</v>
      </c>
      <c r="D21" s="69"/>
      <c r="E21" s="70" t="str">
        <f>IF(SUMIF($B$12:$B$60,B21,$D$12:$D$60)=0,"",ROUND(D21/SUMIF($B$12:$B$60,B21,$D$12:$D$60),4))</f>
        <v/>
      </c>
      <c r="F21" s="118">
        <v>2.4102999999999999E-2</v>
      </c>
      <c r="G21" s="71">
        <f t="shared" si="0"/>
        <v>1</v>
      </c>
      <c r="H21" s="72">
        <f t="shared" si="5"/>
        <v>0.7</v>
      </c>
      <c r="I21" s="3">
        <f t="shared" si="6"/>
        <v>4</v>
      </c>
      <c r="J21" s="3">
        <f t="shared" ca="1" si="1"/>
        <v>0</v>
      </c>
      <c r="K21" s="3">
        <f t="shared" si="2"/>
        <v>0</v>
      </c>
      <c r="L21" s="73">
        <f>IF(1+SUMPRODUCT(($B$12:$B$60=B21)*($K$12:$K$60&gt;K21))&lt;=I21,0,K21)</f>
        <v>0</v>
      </c>
      <c r="M21" s="110">
        <v>0.59464399999999995</v>
      </c>
      <c r="N21" s="74"/>
      <c r="O21" s="75">
        <f t="shared" si="3"/>
        <v>0</v>
      </c>
      <c r="P21" s="114">
        <f t="shared" si="7"/>
        <v>0.68384059999999991</v>
      </c>
      <c r="Q21" s="115">
        <f t="shared" si="8"/>
        <v>0.50544739999999999</v>
      </c>
      <c r="R21" s="78">
        <f t="shared" si="4"/>
        <v>0.50544739999999999</v>
      </c>
      <c r="S21" s="79">
        <f t="shared" si="9"/>
        <v>0</v>
      </c>
      <c r="T21" s="107"/>
      <c r="U21" s="113"/>
    </row>
    <row r="22" spans="1:21" ht="15" customHeight="1" x14ac:dyDescent="0.5">
      <c r="A22" s="46"/>
      <c r="B22" s="67" t="s">
        <v>3</v>
      </c>
      <c r="C22" s="68">
        <v>325</v>
      </c>
      <c r="D22" s="69"/>
      <c r="E22" s="70" t="str">
        <f>IF(SUMIF($B$12:$B$60,B22,$D$12:$D$60)=0,"",ROUND(D22/SUMIF($B$12:$B$60,B22,$D$12:$D$60),4))</f>
        <v/>
      </c>
      <c r="F22" s="118">
        <v>3.6230999999999999E-2</v>
      </c>
      <c r="G22" s="71">
        <f t="shared" si="0"/>
        <v>1</v>
      </c>
      <c r="H22" s="72">
        <f t="shared" si="5"/>
        <v>0.7</v>
      </c>
      <c r="I22" s="3">
        <f t="shared" si="6"/>
        <v>4</v>
      </c>
      <c r="J22" s="3">
        <f t="shared" ca="1" si="1"/>
        <v>0</v>
      </c>
      <c r="K22" s="3">
        <f t="shared" si="2"/>
        <v>0</v>
      </c>
      <c r="L22" s="73">
        <f>IF(1+SUMPRODUCT(($B$12:$B$60=B22)*($K$12:$K$60&gt;K22))&lt;=I22,0,K22)</f>
        <v>0</v>
      </c>
      <c r="M22" s="110">
        <v>0.56538500000000003</v>
      </c>
      <c r="N22" s="74"/>
      <c r="O22" s="75">
        <f t="shared" si="3"/>
        <v>0</v>
      </c>
      <c r="P22" s="114">
        <f t="shared" si="7"/>
        <v>0.65019274999999999</v>
      </c>
      <c r="Q22" s="115">
        <f t="shared" si="8"/>
        <v>0.48057725000000001</v>
      </c>
      <c r="R22" s="78">
        <f t="shared" si="4"/>
        <v>0.48057725000000001</v>
      </c>
      <c r="S22" s="79">
        <f t="shared" si="9"/>
        <v>0</v>
      </c>
      <c r="T22" s="107"/>
      <c r="U22" s="113"/>
    </row>
    <row r="23" spans="1:21" ht="15" customHeight="1" x14ac:dyDescent="0.5">
      <c r="A23" s="46"/>
      <c r="B23" s="67" t="s">
        <v>3</v>
      </c>
      <c r="C23" s="68">
        <v>327</v>
      </c>
      <c r="D23" s="69"/>
      <c r="E23" s="70" t="str">
        <f>IF(SUMIF($B$12:$B$60,B23,$D$12:$D$60)=0,"",ROUND(D23/SUMIF($B$12:$B$60,B23,$D$12:$D$60),4))</f>
        <v/>
      </c>
      <c r="F23" s="118">
        <v>2.7039000000000001E-2</v>
      </c>
      <c r="G23" s="71">
        <f t="shared" si="0"/>
        <v>1</v>
      </c>
      <c r="H23" s="72">
        <f t="shared" si="5"/>
        <v>0.7</v>
      </c>
      <c r="I23" s="3">
        <f t="shared" si="6"/>
        <v>4</v>
      </c>
      <c r="J23" s="3">
        <f t="shared" ca="1" si="1"/>
        <v>0</v>
      </c>
      <c r="K23" s="3">
        <f t="shared" si="2"/>
        <v>0</v>
      </c>
      <c r="L23" s="73">
        <f>IF(1+SUMPRODUCT(($B$12:$B$60=B23)*($K$12:$K$60&gt;K23))&lt;=I23,0,K23)</f>
        <v>0</v>
      </c>
      <c r="M23" s="110">
        <v>0.38497199999999998</v>
      </c>
      <c r="N23" s="74"/>
      <c r="O23" s="75">
        <f t="shared" si="3"/>
        <v>0</v>
      </c>
      <c r="P23" s="114">
        <f t="shared" si="7"/>
        <v>0.44271779999999994</v>
      </c>
      <c r="Q23" s="115">
        <f t="shared" si="8"/>
        <v>0.32722619999999997</v>
      </c>
      <c r="R23" s="78">
        <f t="shared" si="4"/>
        <v>0.32722619999999997</v>
      </c>
      <c r="S23" s="79">
        <f t="shared" si="9"/>
        <v>0</v>
      </c>
      <c r="T23" s="107"/>
      <c r="U23" s="113"/>
    </row>
    <row r="24" spans="1:21" ht="15" customHeight="1" x14ac:dyDescent="0.5">
      <c r="A24" s="46"/>
      <c r="B24" s="67" t="s">
        <v>31</v>
      </c>
      <c r="C24" s="68">
        <v>328</v>
      </c>
      <c r="D24" s="69"/>
      <c r="E24" s="80"/>
      <c r="F24" s="81">
        <v>8.7100000000000003E-4</v>
      </c>
      <c r="G24" s="82"/>
      <c r="H24" s="82"/>
      <c r="I24" s="82"/>
      <c r="J24" s="82"/>
      <c r="K24" s="83"/>
      <c r="L24" s="80"/>
      <c r="M24" s="84">
        <v>0</v>
      </c>
      <c r="N24" s="74"/>
      <c r="O24" s="85"/>
      <c r="P24" s="120">
        <f t="shared" si="7"/>
        <v>0</v>
      </c>
      <c r="Q24" s="121">
        <f t="shared" si="8"/>
        <v>0</v>
      </c>
      <c r="R24" s="86"/>
      <c r="S24" s="87"/>
      <c r="T24" s="107"/>
      <c r="U24" s="113"/>
    </row>
    <row r="25" spans="1:21" ht="15" customHeight="1" x14ac:dyDescent="0.5">
      <c r="A25" s="46"/>
      <c r="B25" s="67" t="s">
        <v>3</v>
      </c>
      <c r="C25" s="68">
        <v>329</v>
      </c>
      <c r="D25" s="69"/>
      <c r="E25" s="70" t="str">
        <f>IF(SUMIF($B$12:$B$60,B25,$D$12:$D$60)=0,"",ROUND(D25/SUMIF($B$12:$B$60,B25,$D$12:$D$60),4))</f>
        <v/>
      </c>
      <c r="F25" s="118">
        <v>2.3741000000000002E-2</v>
      </c>
      <c r="G25" s="71">
        <f t="shared" ref="G25:G37" si="20">IF(E25="",1,E25/F25)</f>
        <v>1</v>
      </c>
      <c r="H25" s="72">
        <f t="shared" ref="H25:H37" si="21">INDEX($E$5:$F$5,MATCH(B25,$E$3:$F$3,FALSE))</f>
        <v>0.7</v>
      </c>
      <c r="I25" s="3">
        <f t="shared" ref="I25:I37" si="22">INDEX($E$6:$F$6,MATCH(B25,$E$3:$F$3,FALSE))</f>
        <v>4</v>
      </c>
      <c r="J25" s="3">
        <f t="shared" ref="J25:J37" ca="1" si="23">IF(B25="3 Islands",0,OFFSET($D$4,0,MATCH(B25,$E$3:$F$3))*F25*H25)</f>
        <v>0</v>
      </c>
      <c r="K25" s="3">
        <f t="shared" ref="K25:K37" si="24">IF(G25&gt;=H25,0,J25-D25)</f>
        <v>0</v>
      </c>
      <c r="L25" s="73">
        <f>IF(1+SUMPRODUCT(($B$12:$B$60=B25)*($K$12:$K$60&gt;K25))&lt;=I25,0,K25)</f>
        <v>0</v>
      </c>
      <c r="M25" s="110">
        <v>0.601773</v>
      </c>
      <c r="N25" s="74"/>
      <c r="O25" s="75">
        <f t="shared" ref="O25:O37" si="25">IF(D25=0,0,N25/D25)</f>
        <v>0</v>
      </c>
      <c r="P25" s="114">
        <f t="shared" si="7"/>
        <v>0.69203894999999993</v>
      </c>
      <c r="Q25" s="115">
        <f t="shared" si="8"/>
        <v>0.51150704999999996</v>
      </c>
      <c r="R25" s="78">
        <f t="shared" ref="R25:R37" si="26">IF(O25&gt;P25,-(O25-(P25)),IF(O25&lt;Q25,Q25-O25,""))</f>
        <v>0.51150704999999996</v>
      </c>
      <c r="S25" s="79">
        <f t="shared" si="9"/>
        <v>0</v>
      </c>
      <c r="T25" s="107"/>
      <c r="U25" s="113"/>
    </row>
    <row r="26" spans="1:21" ht="15" customHeight="1" x14ac:dyDescent="0.5">
      <c r="A26" s="46"/>
      <c r="B26" s="67" t="s">
        <v>3</v>
      </c>
      <c r="C26" s="68">
        <v>330</v>
      </c>
      <c r="D26" s="69"/>
      <c r="E26" s="70" t="str">
        <f>IF(SUMIF($B$12:$B$60,B26,$D$12:$D$60)=0,"",ROUND(D26/SUMIF($B$12:$B$60,B26,$D$12:$D$60),4))</f>
        <v/>
      </c>
      <c r="F26" s="118">
        <v>2.1274000000000001E-2</v>
      </c>
      <c r="G26" s="71">
        <f t="shared" si="20"/>
        <v>1</v>
      </c>
      <c r="H26" s="72">
        <f t="shared" si="21"/>
        <v>0.7</v>
      </c>
      <c r="I26" s="3">
        <f t="shared" si="22"/>
        <v>4</v>
      </c>
      <c r="J26" s="3">
        <f t="shared" ca="1" si="23"/>
        <v>0</v>
      </c>
      <c r="K26" s="3">
        <f t="shared" si="24"/>
        <v>0</v>
      </c>
      <c r="L26" s="73">
        <f>IF(1+SUMPRODUCT(($B$12:$B$60=B26)*($K$12:$K$60&gt;K26))&lt;=I26,0,K26)</f>
        <v>0</v>
      </c>
      <c r="M26" s="110">
        <v>0.35192000000000001</v>
      </c>
      <c r="N26" s="74"/>
      <c r="O26" s="75">
        <f t="shared" si="25"/>
        <v>0</v>
      </c>
      <c r="P26" s="114">
        <f t="shared" si="7"/>
        <v>0.40470799999999996</v>
      </c>
      <c r="Q26" s="115">
        <f t="shared" si="8"/>
        <v>0.29913200000000001</v>
      </c>
      <c r="R26" s="78">
        <f t="shared" si="26"/>
        <v>0.29913200000000001</v>
      </c>
      <c r="S26" s="79">
        <f t="shared" si="9"/>
        <v>0</v>
      </c>
      <c r="T26" s="107"/>
      <c r="U26" s="113"/>
    </row>
    <row r="27" spans="1:21" ht="15" customHeight="1" x14ac:dyDescent="0.5">
      <c r="A27" s="46"/>
      <c r="B27" s="67" t="s">
        <v>3</v>
      </c>
      <c r="C27" s="68">
        <v>333</v>
      </c>
      <c r="D27" s="69"/>
      <c r="E27" s="70" t="str">
        <f>IF(SUMIF($B$12:$B$60,B27,$D$12:$D$60)=0,"",ROUND(D27/SUMIF($B$12:$B$60,B27,$D$12:$D$60),4))</f>
        <v/>
      </c>
      <c r="F27" s="118">
        <v>2.5892999999999999E-2</v>
      </c>
      <c r="G27" s="71">
        <f t="shared" si="20"/>
        <v>1</v>
      </c>
      <c r="H27" s="72">
        <f t="shared" si="21"/>
        <v>0.7</v>
      </c>
      <c r="I27" s="3">
        <f t="shared" si="22"/>
        <v>4</v>
      </c>
      <c r="J27" s="3">
        <f t="shared" ca="1" si="23"/>
        <v>0</v>
      </c>
      <c r="K27" s="3">
        <f t="shared" si="24"/>
        <v>0</v>
      </c>
      <c r="L27" s="73">
        <f>IF(1+SUMPRODUCT(($B$12:$B$60=B27)*($K$12:$K$60&gt;K27))&lt;=I27,0,K27)</f>
        <v>0</v>
      </c>
      <c r="M27" s="110">
        <v>0.40906500000000001</v>
      </c>
      <c r="N27" s="74"/>
      <c r="O27" s="75">
        <f t="shared" si="25"/>
        <v>0</v>
      </c>
      <c r="P27" s="114">
        <f t="shared" si="7"/>
        <v>0.47042475</v>
      </c>
      <c r="Q27" s="115">
        <f t="shared" si="8"/>
        <v>0.34770525000000002</v>
      </c>
      <c r="R27" s="78">
        <f t="shared" si="26"/>
        <v>0.34770525000000002</v>
      </c>
      <c r="S27" s="79">
        <f t="shared" si="9"/>
        <v>0</v>
      </c>
      <c r="T27" s="107"/>
      <c r="U27" s="113"/>
    </row>
    <row r="28" spans="1:21" ht="15" customHeight="1" x14ac:dyDescent="0.5">
      <c r="A28" s="46"/>
      <c r="B28" s="67" t="s">
        <v>3</v>
      </c>
      <c r="C28" s="68">
        <v>334</v>
      </c>
      <c r="D28" s="69"/>
      <c r="E28" s="70" t="str">
        <f>IF(SUMIF($B$12:$B$60,B28,$D$12:$D$60)=0,"",ROUND(D28/SUMIF($B$12:$B$60,B28,$D$12:$D$60),4))</f>
        <v/>
      </c>
      <c r="F28" s="118">
        <v>2.3841000000000001E-2</v>
      </c>
      <c r="G28" s="71">
        <f t="shared" si="20"/>
        <v>1</v>
      </c>
      <c r="H28" s="72">
        <f t="shared" si="21"/>
        <v>0.7</v>
      </c>
      <c r="I28" s="3">
        <f t="shared" si="22"/>
        <v>4</v>
      </c>
      <c r="J28" s="3">
        <f t="shared" ca="1" si="23"/>
        <v>0</v>
      </c>
      <c r="K28" s="3">
        <f t="shared" si="24"/>
        <v>0</v>
      </c>
      <c r="L28" s="73">
        <f>IF(1+SUMPRODUCT(($B$12:$B$60=B28)*($K$12:$K$60&gt;K28))&lt;=I28,0,K28)</f>
        <v>0</v>
      </c>
      <c r="M28" s="110">
        <v>0.44708199999999998</v>
      </c>
      <c r="N28" s="74"/>
      <c r="O28" s="75">
        <f t="shared" si="25"/>
        <v>0</v>
      </c>
      <c r="P28" s="114">
        <f t="shared" si="7"/>
        <v>0.51414429999999989</v>
      </c>
      <c r="Q28" s="115">
        <f t="shared" si="8"/>
        <v>0.38001969999999996</v>
      </c>
      <c r="R28" s="78">
        <f t="shared" si="26"/>
        <v>0.38001969999999996</v>
      </c>
      <c r="S28" s="79">
        <f t="shared" si="9"/>
        <v>0</v>
      </c>
      <c r="T28" s="107"/>
      <c r="U28" s="113"/>
    </row>
    <row r="29" spans="1:21" ht="15" customHeight="1" x14ac:dyDescent="0.5">
      <c r="A29" s="46"/>
      <c r="B29" s="67" t="s">
        <v>3</v>
      </c>
      <c r="C29" s="68">
        <v>336</v>
      </c>
      <c r="D29" s="69"/>
      <c r="E29" s="70" t="str">
        <f>IF(SUMIF($B$12:$B$60,B29,$D$12:$D$60)=0,"",ROUND(D29/SUMIF($B$12:$B$60,B29,$D$12:$D$60),4))</f>
        <v/>
      </c>
      <c r="F29" s="118">
        <v>2.5668E-2</v>
      </c>
      <c r="G29" s="71">
        <f t="shared" si="20"/>
        <v>1</v>
      </c>
      <c r="H29" s="72">
        <f t="shared" si="21"/>
        <v>0.7</v>
      </c>
      <c r="I29" s="3">
        <f t="shared" si="22"/>
        <v>4</v>
      </c>
      <c r="J29" s="3">
        <f t="shared" ca="1" si="23"/>
        <v>0</v>
      </c>
      <c r="K29" s="3">
        <f t="shared" si="24"/>
        <v>0</v>
      </c>
      <c r="L29" s="73">
        <f>IF(1+SUMPRODUCT(($B$12:$B$60=B29)*($K$12:$K$60&gt;K29))&lt;=I29,0,K29)</f>
        <v>0</v>
      </c>
      <c r="M29" s="110">
        <v>0.33293899999999998</v>
      </c>
      <c r="N29" s="74"/>
      <c r="O29" s="75">
        <f t="shared" si="25"/>
        <v>0</v>
      </c>
      <c r="P29" s="114">
        <f t="shared" si="7"/>
        <v>0.38287984999999997</v>
      </c>
      <c r="Q29" s="115">
        <f t="shared" si="8"/>
        <v>0.28299815</v>
      </c>
      <c r="R29" s="78">
        <f t="shared" si="26"/>
        <v>0.28299815</v>
      </c>
      <c r="S29" s="79">
        <f t="shared" si="9"/>
        <v>0</v>
      </c>
      <c r="T29" s="107"/>
      <c r="U29" s="113"/>
    </row>
    <row r="30" spans="1:21" ht="15" customHeight="1" x14ac:dyDescent="0.5">
      <c r="A30" s="46"/>
      <c r="B30" s="67" t="s">
        <v>3</v>
      </c>
      <c r="C30" s="68">
        <v>338</v>
      </c>
      <c r="D30" s="69"/>
      <c r="E30" s="70" t="str">
        <f>IF(SUMIF($B$12:$B$60,B30,$D$12:$D$60)=0,"",ROUND(D30/SUMIF($B$12:$B$60,B30,$D$12:$D$60),4))</f>
        <v/>
      </c>
      <c r="F30" s="118">
        <v>2.2324E-2</v>
      </c>
      <c r="G30" s="71">
        <f t="shared" si="20"/>
        <v>1</v>
      </c>
      <c r="H30" s="72">
        <f t="shared" si="21"/>
        <v>0.7</v>
      </c>
      <c r="I30" s="3">
        <f t="shared" si="22"/>
        <v>4</v>
      </c>
      <c r="J30" s="3">
        <f t="shared" ca="1" si="23"/>
        <v>0</v>
      </c>
      <c r="K30" s="3">
        <f t="shared" si="24"/>
        <v>0</v>
      </c>
      <c r="L30" s="73">
        <f>IF(1+SUMPRODUCT(($B$12:$B$60=B30)*($K$12:$K$60&gt;K30))&lt;=I30,0,K30)</f>
        <v>0</v>
      </c>
      <c r="M30" s="110">
        <v>0.470468</v>
      </c>
      <c r="N30" s="74"/>
      <c r="O30" s="75">
        <f t="shared" si="25"/>
        <v>0</v>
      </c>
      <c r="P30" s="114">
        <f t="shared" si="7"/>
        <v>0.54103819999999991</v>
      </c>
      <c r="Q30" s="115">
        <f t="shared" si="8"/>
        <v>0.39989779999999997</v>
      </c>
      <c r="R30" s="78">
        <f t="shared" si="26"/>
        <v>0.39989779999999997</v>
      </c>
      <c r="S30" s="79">
        <f t="shared" si="9"/>
        <v>0</v>
      </c>
      <c r="T30" s="107"/>
      <c r="U30" s="113"/>
    </row>
    <row r="31" spans="1:21" ht="15" customHeight="1" x14ac:dyDescent="0.5">
      <c r="A31" s="46"/>
      <c r="B31" s="67" t="s">
        <v>3</v>
      </c>
      <c r="C31" s="68">
        <v>339</v>
      </c>
      <c r="D31" s="69"/>
      <c r="E31" s="70" t="str">
        <f>IF(SUMIF($B$12:$B$60,B31,$D$12:$D$60)=0,"",ROUND(D31/SUMIF($B$12:$B$60,B31,$D$12:$D$60),4))</f>
        <v/>
      </c>
      <c r="F31" s="118">
        <v>3.2264000000000001E-2</v>
      </c>
      <c r="G31" s="71">
        <f t="shared" si="20"/>
        <v>1</v>
      </c>
      <c r="H31" s="72">
        <f t="shared" si="21"/>
        <v>0.7</v>
      </c>
      <c r="I31" s="3">
        <f t="shared" si="22"/>
        <v>4</v>
      </c>
      <c r="J31" s="3">
        <f t="shared" ca="1" si="23"/>
        <v>0</v>
      </c>
      <c r="K31" s="3">
        <f t="shared" si="24"/>
        <v>0</v>
      </c>
      <c r="L31" s="73">
        <f>IF(1+SUMPRODUCT(($B$12:$B$60=B31)*($K$12:$K$60&gt;K31))&lt;=I31,0,K31)</f>
        <v>0</v>
      </c>
      <c r="M31" s="110">
        <v>0.419209</v>
      </c>
      <c r="N31" s="74"/>
      <c r="O31" s="75">
        <f t="shared" si="25"/>
        <v>0</v>
      </c>
      <c r="P31" s="114">
        <f t="shared" si="7"/>
        <v>0.48209034999999995</v>
      </c>
      <c r="Q31" s="115">
        <f t="shared" si="8"/>
        <v>0.35632765</v>
      </c>
      <c r="R31" s="78">
        <f t="shared" si="26"/>
        <v>0.35632765</v>
      </c>
      <c r="S31" s="79">
        <f t="shared" si="9"/>
        <v>0</v>
      </c>
      <c r="T31" s="107"/>
      <c r="U31" s="113"/>
    </row>
    <row r="32" spans="1:21" ht="15" customHeight="1" x14ac:dyDescent="0.5">
      <c r="A32" s="46"/>
      <c r="B32" s="67" t="s">
        <v>3</v>
      </c>
      <c r="C32" s="68">
        <v>343</v>
      </c>
      <c r="D32" s="69"/>
      <c r="E32" s="70" t="str">
        <f>IF(SUMIF($B$12:$B$60,B32,$D$12:$D$60)=0,"",ROUND(D32/SUMIF($B$12:$B$60,B32,$D$12:$D$60),4))</f>
        <v/>
      </c>
      <c r="F32" s="118">
        <v>5.4355000000000001E-2</v>
      </c>
      <c r="G32" s="71">
        <f t="shared" si="20"/>
        <v>1</v>
      </c>
      <c r="H32" s="72">
        <f t="shared" si="21"/>
        <v>0.7</v>
      </c>
      <c r="I32" s="3">
        <f t="shared" si="22"/>
        <v>4</v>
      </c>
      <c r="J32" s="3">
        <f t="shared" ca="1" si="23"/>
        <v>0</v>
      </c>
      <c r="K32" s="3">
        <f t="shared" si="24"/>
        <v>0</v>
      </c>
      <c r="L32" s="73">
        <f>IF(1+SUMPRODUCT(($B$12:$B$60=B32)*($K$12:$K$60&gt;K32))&lt;=I32,0,K32)</f>
        <v>0</v>
      </c>
      <c r="M32" s="110">
        <v>0.422599</v>
      </c>
      <c r="N32" s="74"/>
      <c r="O32" s="75">
        <f t="shared" si="25"/>
        <v>0</v>
      </c>
      <c r="P32" s="114">
        <f t="shared" si="7"/>
        <v>0.48598884999999997</v>
      </c>
      <c r="Q32" s="115">
        <f t="shared" si="8"/>
        <v>0.35920914999999998</v>
      </c>
      <c r="R32" s="78">
        <f t="shared" si="26"/>
        <v>0.35920914999999998</v>
      </c>
      <c r="S32" s="79">
        <f t="shared" si="9"/>
        <v>0</v>
      </c>
      <c r="T32" s="107"/>
      <c r="U32" s="113"/>
    </row>
    <row r="33" spans="1:21" ht="15" customHeight="1" x14ac:dyDescent="0.5">
      <c r="A33" s="46"/>
      <c r="B33" s="67" t="s">
        <v>3</v>
      </c>
      <c r="C33" s="68">
        <v>344</v>
      </c>
      <c r="D33" s="69"/>
      <c r="E33" s="70" t="str">
        <f>IF(SUMIF($B$12:$B$60,B33,$D$12:$D$60)=0,"",ROUND(D33/SUMIF($B$12:$B$60,B33,$D$12:$D$60),4))</f>
        <v/>
      </c>
      <c r="F33" s="118">
        <v>3.1362000000000001E-2</v>
      </c>
      <c r="G33" s="71">
        <f t="shared" si="20"/>
        <v>1</v>
      </c>
      <c r="H33" s="72">
        <f t="shared" si="21"/>
        <v>0.7</v>
      </c>
      <c r="I33" s="3">
        <f t="shared" si="22"/>
        <v>4</v>
      </c>
      <c r="J33" s="3">
        <f t="shared" ca="1" si="23"/>
        <v>0</v>
      </c>
      <c r="K33" s="3">
        <f t="shared" si="24"/>
        <v>0</v>
      </c>
      <c r="L33" s="73">
        <f>IF(1+SUMPRODUCT(($B$12:$B$60=B33)*($K$12:$K$60&gt;K33))&lt;=I33,0,K33)</f>
        <v>0</v>
      </c>
      <c r="M33" s="110">
        <v>0.74788200000000005</v>
      </c>
      <c r="N33" s="74"/>
      <c r="O33" s="75">
        <f t="shared" si="25"/>
        <v>0</v>
      </c>
      <c r="P33" s="114">
        <f t="shared" si="7"/>
        <v>0.8600643</v>
      </c>
      <c r="Q33" s="115">
        <f t="shared" si="8"/>
        <v>0.63569969999999998</v>
      </c>
      <c r="R33" s="78">
        <f t="shared" si="26"/>
        <v>0.63569969999999998</v>
      </c>
      <c r="S33" s="79">
        <f t="shared" si="9"/>
        <v>0</v>
      </c>
      <c r="T33" s="107"/>
      <c r="U33" s="113"/>
    </row>
    <row r="34" spans="1:21" ht="15" customHeight="1" x14ac:dyDescent="0.5">
      <c r="A34" s="46"/>
      <c r="B34" s="67" t="s">
        <v>3</v>
      </c>
      <c r="C34" s="68">
        <v>345</v>
      </c>
      <c r="D34" s="69"/>
      <c r="E34" s="70" t="str">
        <f>IF(SUMIF($B$12:$B$60,B34,$D$12:$D$60)=0,"",ROUND(D34/SUMIF($B$12:$B$60,B34,$D$12:$D$60),4))</f>
        <v/>
      </c>
      <c r="F34" s="118">
        <v>9.0489999999999998E-3</v>
      </c>
      <c r="G34" s="71">
        <f t="shared" si="20"/>
        <v>1</v>
      </c>
      <c r="H34" s="72">
        <f t="shared" si="21"/>
        <v>0.7</v>
      </c>
      <c r="I34" s="3">
        <f t="shared" si="22"/>
        <v>4</v>
      </c>
      <c r="J34" s="3">
        <f t="shared" ca="1" si="23"/>
        <v>0</v>
      </c>
      <c r="K34" s="3">
        <f t="shared" si="24"/>
        <v>0</v>
      </c>
      <c r="L34" s="73">
        <f>IF(1+SUMPRODUCT(($B$12:$B$60=B34)*($K$12:$K$60&gt;K34))&lt;=I34,0,K34)</f>
        <v>0</v>
      </c>
      <c r="M34" s="110">
        <v>0.212454</v>
      </c>
      <c r="N34" s="74"/>
      <c r="O34" s="75">
        <f t="shared" si="25"/>
        <v>0</v>
      </c>
      <c r="P34" s="114">
        <f t="shared" si="7"/>
        <v>0.24432209999999999</v>
      </c>
      <c r="Q34" s="115">
        <f t="shared" si="8"/>
        <v>0.18058589999999999</v>
      </c>
      <c r="R34" s="78">
        <f t="shared" si="26"/>
        <v>0.18058589999999999</v>
      </c>
      <c r="S34" s="79">
        <f t="shared" si="9"/>
        <v>0</v>
      </c>
      <c r="T34" s="107"/>
      <c r="U34" s="113"/>
    </row>
    <row r="35" spans="1:21" ht="15" customHeight="1" x14ac:dyDescent="0.5">
      <c r="A35" s="46"/>
      <c r="B35" s="67" t="s">
        <v>3</v>
      </c>
      <c r="C35" s="68">
        <v>346</v>
      </c>
      <c r="D35" s="69"/>
      <c r="E35" s="70" t="str">
        <f>IF(SUMIF($B$12:$B$60,B35,$D$12:$D$60)=0,"",ROUND(D35/SUMIF($B$12:$B$60,B35,$D$12:$D$60),4))</f>
        <v/>
      </c>
      <c r="F35" s="118">
        <v>2.0452000000000001E-2</v>
      </c>
      <c r="G35" s="71">
        <f t="shared" si="20"/>
        <v>1</v>
      </c>
      <c r="H35" s="72">
        <f t="shared" si="21"/>
        <v>0.7</v>
      </c>
      <c r="I35" s="3">
        <f t="shared" si="22"/>
        <v>4</v>
      </c>
      <c r="J35" s="3">
        <f t="shared" ca="1" si="23"/>
        <v>0</v>
      </c>
      <c r="K35" s="3">
        <f t="shared" si="24"/>
        <v>0</v>
      </c>
      <c r="L35" s="73">
        <f>IF(1+SUMPRODUCT(($B$12:$B$60=B35)*($K$12:$K$60&gt;K35))&lt;=I35,0,K35)</f>
        <v>0</v>
      </c>
      <c r="M35" s="110">
        <v>0.64247100000000001</v>
      </c>
      <c r="N35" s="74"/>
      <c r="O35" s="75">
        <f t="shared" si="25"/>
        <v>0</v>
      </c>
      <c r="P35" s="114">
        <f t="shared" si="7"/>
        <v>0.73884164999999991</v>
      </c>
      <c r="Q35" s="115">
        <f t="shared" si="8"/>
        <v>0.54610035000000001</v>
      </c>
      <c r="R35" s="78">
        <f t="shared" si="26"/>
        <v>0.54610035000000001</v>
      </c>
      <c r="S35" s="79">
        <f t="shared" si="9"/>
        <v>0</v>
      </c>
      <c r="T35" s="107"/>
      <c r="U35" s="113"/>
    </row>
    <row r="36" spans="1:21" ht="15" customHeight="1" x14ac:dyDescent="0.5">
      <c r="A36" s="46"/>
      <c r="B36" s="67" t="s">
        <v>3</v>
      </c>
      <c r="C36" s="68">
        <v>347</v>
      </c>
      <c r="D36" s="69"/>
      <c r="E36" s="70" t="str">
        <f>IF(SUMIF($B$12:$B$60,B36,$D$12:$D$60)=0,"",ROUND(D36/SUMIF($B$12:$B$60,B36,$D$12:$D$60),4))</f>
        <v/>
      </c>
      <c r="F36" s="118">
        <v>1.4083E-2</v>
      </c>
      <c r="G36" s="71">
        <f t="shared" si="20"/>
        <v>1</v>
      </c>
      <c r="H36" s="72">
        <f t="shared" si="21"/>
        <v>0.7</v>
      </c>
      <c r="I36" s="3">
        <f t="shared" si="22"/>
        <v>4</v>
      </c>
      <c r="J36" s="3">
        <f t="shared" ca="1" si="23"/>
        <v>0</v>
      </c>
      <c r="K36" s="3">
        <f t="shared" si="24"/>
        <v>0</v>
      </c>
      <c r="L36" s="73">
        <f>IF(1+SUMPRODUCT(($B$12:$B$60=B36)*($K$12:$K$60&gt;K36))&lt;=I36,0,K36)</f>
        <v>0</v>
      </c>
      <c r="M36" s="110">
        <v>0.45166600000000001</v>
      </c>
      <c r="N36" s="74"/>
      <c r="O36" s="75">
        <f t="shared" si="25"/>
        <v>0</v>
      </c>
      <c r="P36" s="114">
        <f t="shared" si="7"/>
        <v>0.51941589999999993</v>
      </c>
      <c r="Q36" s="115">
        <f t="shared" si="8"/>
        <v>0.38391609999999998</v>
      </c>
      <c r="R36" s="78">
        <f t="shared" si="26"/>
        <v>0.38391609999999998</v>
      </c>
      <c r="S36" s="79">
        <f t="shared" si="9"/>
        <v>0</v>
      </c>
      <c r="T36" s="107"/>
      <c r="U36" s="113"/>
    </row>
    <row r="37" spans="1:21" ht="15" customHeight="1" x14ac:dyDescent="0.5">
      <c r="A37" s="46"/>
      <c r="B37" s="67" t="s">
        <v>3</v>
      </c>
      <c r="C37" s="68">
        <v>352</v>
      </c>
      <c r="D37" s="69"/>
      <c r="E37" s="70" t="str">
        <f>IF(SUMIF($B$12:$B$60,B37,$D$12:$D$60)=0,"",ROUND(D37/SUMIF($B$12:$B$60,B37,$D$12:$D$60),4))</f>
        <v/>
      </c>
      <c r="F37" s="118">
        <v>2.3744999999999999E-2</v>
      </c>
      <c r="G37" s="71">
        <f t="shared" si="20"/>
        <v>1</v>
      </c>
      <c r="H37" s="72">
        <f t="shared" si="21"/>
        <v>0.7</v>
      </c>
      <c r="I37" s="3">
        <f t="shared" si="22"/>
        <v>4</v>
      </c>
      <c r="J37" s="3">
        <f t="shared" ca="1" si="23"/>
        <v>0</v>
      </c>
      <c r="K37" s="3">
        <f t="shared" si="24"/>
        <v>0</v>
      </c>
      <c r="L37" s="73">
        <f>IF(1+SUMPRODUCT(($B$12:$B$60=B37)*($K$12:$K$60&gt;K37))&lt;=I37,0,K37)</f>
        <v>0</v>
      </c>
      <c r="M37" s="110">
        <v>0.31142999999999998</v>
      </c>
      <c r="N37" s="74"/>
      <c r="O37" s="75">
        <f t="shared" si="25"/>
        <v>0</v>
      </c>
      <c r="P37" s="114">
        <f t="shared" si="7"/>
        <v>0.35814449999999998</v>
      </c>
      <c r="Q37" s="115">
        <f t="shared" si="8"/>
        <v>0.26471549999999999</v>
      </c>
      <c r="R37" s="78">
        <f t="shared" si="26"/>
        <v>0.26471549999999999</v>
      </c>
      <c r="S37" s="79">
        <f t="shared" si="9"/>
        <v>0</v>
      </c>
      <c r="T37" s="107"/>
      <c r="U37" s="113"/>
    </row>
    <row r="38" spans="1:21" ht="15" customHeight="1" x14ac:dyDescent="0.5">
      <c r="A38" s="46"/>
      <c r="B38" s="67" t="s">
        <v>31</v>
      </c>
      <c r="C38" s="68">
        <v>353</v>
      </c>
      <c r="D38" s="69"/>
      <c r="E38" s="80"/>
      <c r="F38" s="81">
        <v>5.8500000000000002E-4</v>
      </c>
      <c r="G38" s="82"/>
      <c r="H38" s="82"/>
      <c r="I38" s="82"/>
      <c r="J38" s="83"/>
      <c r="K38" s="83"/>
      <c r="L38" s="80"/>
      <c r="M38" s="84">
        <v>0</v>
      </c>
      <c r="N38" s="74"/>
      <c r="O38" s="85"/>
      <c r="P38" s="120">
        <f t="shared" ref="P38:P39" si="27">MIN(1,M38*(1+$P$6))</f>
        <v>0</v>
      </c>
      <c r="Q38" s="122">
        <f t="shared" ref="Q38:Q39" si="28">MAX(0,M38*(1-$P$6))</f>
        <v>0</v>
      </c>
      <c r="R38" s="86"/>
      <c r="S38" s="87"/>
      <c r="T38" s="107"/>
      <c r="U38" s="113"/>
    </row>
    <row r="39" spans="1:21" ht="15" customHeight="1" x14ac:dyDescent="0.5">
      <c r="A39" s="46"/>
      <c r="B39" s="67" t="s">
        <v>31</v>
      </c>
      <c r="C39" s="68">
        <v>354</v>
      </c>
      <c r="D39" s="69"/>
      <c r="E39" s="80"/>
      <c r="F39" s="81">
        <v>7.9000000000000001E-4</v>
      </c>
      <c r="G39" s="82"/>
      <c r="H39" s="82"/>
      <c r="I39" s="82"/>
      <c r="J39" s="83"/>
      <c r="K39" s="83"/>
      <c r="L39" s="80"/>
      <c r="M39" s="84">
        <v>0</v>
      </c>
      <c r="N39" s="74"/>
      <c r="O39" s="85"/>
      <c r="P39" s="120">
        <f t="shared" si="27"/>
        <v>0</v>
      </c>
      <c r="Q39" s="122">
        <f t="shared" si="28"/>
        <v>0</v>
      </c>
      <c r="R39" s="86"/>
      <c r="S39" s="87"/>
      <c r="T39" s="107"/>
      <c r="U39" s="113"/>
    </row>
    <row r="40" spans="1:21" ht="15" customHeight="1" x14ac:dyDescent="0.5">
      <c r="A40" s="46"/>
      <c r="B40" s="67" t="s">
        <v>3</v>
      </c>
      <c r="C40" s="68">
        <v>355</v>
      </c>
      <c r="D40" s="69"/>
      <c r="E40" s="70" t="str">
        <f>IF(SUMIF($B$12:$B$60,B40,$D$12:$D$60)=0,"",ROUND(D40/SUMIF($B$12:$B$60,B40,$D$12:$D$60),4))</f>
        <v/>
      </c>
      <c r="F40" s="108">
        <v>1.4196E-2</v>
      </c>
      <c r="G40" s="71">
        <f t="shared" ref="G40:G60" si="29">IF(E40="",1,E40/F40)</f>
        <v>1</v>
      </c>
      <c r="H40" s="72">
        <f t="shared" ref="H40:H60" si="30">INDEX($E$5:$F$5,MATCH(B40,$E$3:$F$3,FALSE))</f>
        <v>0.7</v>
      </c>
      <c r="I40" s="3">
        <f t="shared" ref="I40:I60" si="31">INDEX($E$6:$F$6,MATCH(B40,$E$3:$F$3,FALSE))</f>
        <v>4</v>
      </c>
      <c r="J40" s="3">
        <f t="shared" ref="J40:J60" ca="1" si="32">IF(B40="3 Islands",0,OFFSET($D$4,0,MATCH(B40,$E$3:$F$3))*F40*H40)</f>
        <v>0</v>
      </c>
      <c r="K40" s="3">
        <f t="shared" ref="K40:K60" si="33">IF(G40&gt;=H40,0,J40-D40)</f>
        <v>0</v>
      </c>
      <c r="L40" s="73">
        <f>IF(1+SUMPRODUCT(($B$12:$B$60=B40)*($K$12:$K$60&gt;K40))&lt;=I40,0,K40)</f>
        <v>0</v>
      </c>
      <c r="M40" s="110">
        <v>0.309581</v>
      </c>
      <c r="N40" s="74"/>
      <c r="O40" s="75">
        <f t="shared" ref="O40:O60" si="34">IF(D40=0,0,N40/D40)</f>
        <v>0</v>
      </c>
      <c r="P40" s="114">
        <f t="shared" si="7"/>
        <v>0.35601814999999998</v>
      </c>
      <c r="Q40" s="115">
        <f t="shared" si="8"/>
        <v>0.26314385000000001</v>
      </c>
      <c r="R40" s="78">
        <f t="shared" ref="R40:R60" si="35">IF(O40&gt;P40,-(O40-(P40)),IF(O40&lt;Q40,Q40-O40,""))</f>
        <v>0.26314385000000001</v>
      </c>
      <c r="S40" s="79">
        <f t="shared" si="9"/>
        <v>0</v>
      </c>
      <c r="T40" s="107"/>
      <c r="U40" s="113"/>
    </row>
    <row r="41" spans="1:21" ht="15" customHeight="1" x14ac:dyDescent="0.5">
      <c r="A41" s="46"/>
      <c r="B41" s="67" t="s">
        <v>3</v>
      </c>
      <c r="C41" s="68">
        <v>358</v>
      </c>
      <c r="D41" s="69"/>
      <c r="E41" s="70" t="str">
        <f>IF(SUMIF($B$12:$B$60,B41,$D$12:$D$60)=0,"",ROUND(D41/SUMIF($B$12:$B$60,B41,$D$12:$D$60),4))</f>
        <v/>
      </c>
      <c r="F41" s="108">
        <v>3.8507E-2</v>
      </c>
      <c r="G41" s="71">
        <f t="shared" si="29"/>
        <v>1</v>
      </c>
      <c r="H41" s="72">
        <f t="shared" si="30"/>
        <v>0.7</v>
      </c>
      <c r="I41" s="3">
        <f t="shared" si="31"/>
        <v>4</v>
      </c>
      <c r="J41" s="3">
        <f t="shared" ca="1" si="32"/>
        <v>0</v>
      </c>
      <c r="K41" s="3">
        <f t="shared" si="33"/>
        <v>0</v>
      </c>
      <c r="L41" s="73">
        <f>IF(1+SUMPRODUCT(($B$12:$B$60=B41)*($K$12:$K$60&gt;K41))&lt;=I41,0,K41)</f>
        <v>0</v>
      </c>
      <c r="M41" s="110">
        <v>0.459978</v>
      </c>
      <c r="N41" s="74"/>
      <c r="O41" s="75">
        <f t="shared" si="34"/>
        <v>0</v>
      </c>
      <c r="P41" s="114">
        <f t="shared" si="7"/>
        <v>0.52897469999999991</v>
      </c>
      <c r="Q41" s="115">
        <f t="shared" si="8"/>
        <v>0.39098129999999998</v>
      </c>
      <c r="R41" s="78">
        <f t="shared" si="35"/>
        <v>0.39098129999999998</v>
      </c>
      <c r="S41" s="79">
        <f t="shared" si="9"/>
        <v>0</v>
      </c>
      <c r="T41" s="107"/>
      <c r="U41" s="113"/>
    </row>
    <row r="42" spans="1:21" ht="15" customHeight="1" x14ac:dyDescent="0.5">
      <c r="A42" s="46"/>
      <c r="B42" s="67" t="s">
        <v>3</v>
      </c>
      <c r="C42" s="68">
        <v>360</v>
      </c>
      <c r="D42" s="69"/>
      <c r="E42" s="70" t="str">
        <f>IF(SUMIF($B$12:$B$60,B42,$D$12:$D$60)=0,"",ROUND(D42/SUMIF($B$12:$B$60,B42,$D$12:$D$60),4))</f>
        <v/>
      </c>
      <c r="F42" s="108">
        <v>3.1149E-2</v>
      </c>
      <c r="G42" s="71">
        <f t="shared" si="29"/>
        <v>1</v>
      </c>
      <c r="H42" s="72">
        <f t="shared" si="30"/>
        <v>0.7</v>
      </c>
      <c r="I42" s="3">
        <f t="shared" si="31"/>
        <v>4</v>
      </c>
      <c r="J42" s="3">
        <f t="shared" ca="1" si="32"/>
        <v>0</v>
      </c>
      <c r="K42" s="3">
        <f t="shared" si="33"/>
        <v>0</v>
      </c>
      <c r="L42" s="73">
        <f>IF(1+SUMPRODUCT(($B$12:$B$60=B42)*($K$12:$K$60&gt;K42))&lt;=I42,0,K42)</f>
        <v>0</v>
      </c>
      <c r="M42" s="110">
        <v>0</v>
      </c>
      <c r="N42" s="74"/>
      <c r="O42" s="75">
        <f t="shared" si="34"/>
        <v>0</v>
      </c>
      <c r="P42" s="114">
        <f t="shared" si="7"/>
        <v>0</v>
      </c>
      <c r="Q42" s="115">
        <f t="shared" si="8"/>
        <v>0</v>
      </c>
      <c r="R42" s="78" t="str">
        <f t="shared" si="35"/>
        <v/>
      </c>
      <c r="S42" s="79">
        <f t="shared" si="9"/>
        <v>0</v>
      </c>
      <c r="T42" s="107"/>
      <c r="U42" s="113"/>
    </row>
    <row r="43" spans="1:21" ht="15" customHeight="1" x14ac:dyDescent="0.5">
      <c r="A43" s="46"/>
      <c r="B43" s="67" t="s">
        <v>3</v>
      </c>
      <c r="C43" s="68">
        <v>363</v>
      </c>
      <c r="D43" s="69"/>
      <c r="E43" s="70" t="str">
        <f>IF(SUMIF($B$12:$B$60,B43,$D$12:$D$60)=0,"",ROUND(D43/SUMIF($B$12:$B$60,B43,$D$12:$D$60),4))</f>
        <v/>
      </c>
      <c r="F43" s="108">
        <v>2.5999000000000001E-2</v>
      </c>
      <c r="G43" s="71">
        <f t="shared" si="29"/>
        <v>1</v>
      </c>
      <c r="H43" s="72">
        <f t="shared" si="30"/>
        <v>0.7</v>
      </c>
      <c r="I43" s="3">
        <f t="shared" si="31"/>
        <v>4</v>
      </c>
      <c r="J43" s="3">
        <f t="shared" ca="1" si="32"/>
        <v>0</v>
      </c>
      <c r="K43" s="3">
        <f t="shared" si="33"/>
        <v>0</v>
      </c>
      <c r="L43" s="73">
        <f>IF(1+SUMPRODUCT(($B$12:$B$60=B43)*($K$12:$K$60&gt;K43))&lt;=I43,0,K43)</f>
        <v>0</v>
      </c>
      <c r="M43" s="110">
        <v>0.31131799999999998</v>
      </c>
      <c r="N43" s="74"/>
      <c r="O43" s="75">
        <f t="shared" si="34"/>
        <v>0</v>
      </c>
      <c r="P43" s="114">
        <f t="shared" si="7"/>
        <v>0.35801569999999994</v>
      </c>
      <c r="Q43" s="115">
        <f t="shared" si="8"/>
        <v>0.26462029999999997</v>
      </c>
      <c r="R43" s="78">
        <f t="shared" si="35"/>
        <v>0.26462029999999997</v>
      </c>
      <c r="S43" s="79">
        <f t="shared" si="9"/>
        <v>0</v>
      </c>
      <c r="T43" s="107"/>
      <c r="U43" s="113"/>
    </row>
    <row r="44" spans="1:21" ht="15" customHeight="1" x14ac:dyDescent="0.5">
      <c r="A44" s="46"/>
      <c r="B44" s="67" t="s">
        <v>3</v>
      </c>
      <c r="C44" s="68">
        <v>364</v>
      </c>
      <c r="D44" s="69"/>
      <c r="E44" s="70"/>
      <c r="F44" s="108">
        <v>1.503E-2</v>
      </c>
      <c r="G44" s="71">
        <f t="shared" ref="G44" si="36">IF(E44="",1,E44/F44)</f>
        <v>1</v>
      </c>
      <c r="H44" s="72">
        <f t="shared" ref="H44" si="37">INDEX($E$5:$F$5,MATCH(B44,$E$3:$F$3,FALSE))</f>
        <v>0.7</v>
      </c>
      <c r="I44" s="3">
        <f t="shared" ref="I44" si="38">INDEX($E$6:$F$6,MATCH(B44,$E$3:$F$3,FALSE))</f>
        <v>4</v>
      </c>
      <c r="J44" s="3">
        <f t="shared" ref="J44" ca="1" si="39">IF(B44="3 Islands",0,OFFSET($D$4,0,MATCH(B44,$E$3:$F$3))*F44*H44)</f>
        <v>0</v>
      </c>
      <c r="K44" s="3">
        <f t="shared" ref="K44" si="40">IF(G44&gt;=H44,0,J44-D44)</f>
        <v>0</v>
      </c>
      <c r="L44" s="73">
        <f>IF(1+SUMPRODUCT(($B$12:$B$60=B44)*($K$12:$K$60&gt;K44))&lt;=I44,0,K44)</f>
        <v>0</v>
      </c>
      <c r="M44" s="110">
        <v>0.41167599999999999</v>
      </c>
      <c r="N44" s="74"/>
      <c r="O44" s="75">
        <f t="shared" ref="O44" si="41">IF(D44=0,0,N44/D44)</f>
        <v>0</v>
      </c>
      <c r="P44" s="114">
        <f t="shared" ref="P44" si="42">MIN(1,M44*(1+$P$6))</f>
        <v>0.47342739999999994</v>
      </c>
      <c r="Q44" s="115">
        <f t="shared" ref="Q44" si="43">MAX(0,M44*(1-$P$6))</f>
        <v>0.34992459999999997</v>
      </c>
      <c r="R44" s="78">
        <f t="shared" ref="R44" si="44">IF(O44&gt;P44,-(O44-(P44)),IF(O44&lt;Q44,Q44-O44,""))</f>
        <v>0.34992459999999997</v>
      </c>
      <c r="S44" s="79">
        <f t="shared" ref="S44" si="45">IF(R44="",0,D44*R44)</f>
        <v>0</v>
      </c>
      <c r="T44" s="107"/>
      <c r="U44" s="113"/>
    </row>
    <row r="45" spans="1:21" ht="15" customHeight="1" x14ac:dyDescent="0.5">
      <c r="A45" s="46"/>
      <c r="B45" s="67" t="s">
        <v>3</v>
      </c>
      <c r="C45" s="68">
        <v>367</v>
      </c>
      <c r="D45" s="69"/>
      <c r="E45" s="70" t="str">
        <f>IF(SUMIF($B$12:$B$60,B45,$D$12:$D$60)=0,"",ROUND(D45/SUMIF($B$12:$B$60,B45,$D$12:$D$60),4))</f>
        <v/>
      </c>
      <c r="F45" s="108">
        <v>4.1376000000000003E-2</v>
      </c>
      <c r="G45" s="71">
        <f t="shared" si="29"/>
        <v>1</v>
      </c>
      <c r="H45" s="72">
        <f t="shared" si="30"/>
        <v>0.7</v>
      </c>
      <c r="I45" s="3">
        <f t="shared" si="31"/>
        <v>4</v>
      </c>
      <c r="J45" s="3">
        <f t="shared" ca="1" si="32"/>
        <v>0</v>
      </c>
      <c r="K45" s="3">
        <f t="shared" si="33"/>
        <v>0</v>
      </c>
      <c r="L45" s="73">
        <f>IF(1+SUMPRODUCT(($B$12:$B$60=B45)*($K$12:$K$60&gt;K45))&lt;=I45,0,K45)</f>
        <v>0</v>
      </c>
      <c r="M45" s="110">
        <v>0.35835400000000001</v>
      </c>
      <c r="N45" s="74"/>
      <c r="O45" s="75">
        <f t="shared" si="34"/>
        <v>0</v>
      </c>
      <c r="P45" s="114">
        <f t="shared" si="7"/>
        <v>0.41210709999999995</v>
      </c>
      <c r="Q45" s="115">
        <f t="shared" si="8"/>
        <v>0.30460090000000001</v>
      </c>
      <c r="R45" s="78">
        <f t="shared" si="35"/>
        <v>0.30460090000000001</v>
      </c>
      <c r="S45" s="79">
        <f t="shared" si="9"/>
        <v>0</v>
      </c>
      <c r="T45" s="107"/>
      <c r="U45" s="113"/>
    </row>
    <row r="46" spans="1:21" ht="15" customHeight="1" x14ac:dyDescent="0.5">
      <c r="A46" s="46"/>
      <c r="B46" s="67" t="s">
        <v>3</v>
      </c>
      <c r="C46" s="68">
        <v>369</v>
      </c>
      <c r="D46" s="69"/>
      <c r="E46" s="70" t="str">
        <f>IF(SUMIF($B$12:$B$60,B46,$D$12:$D$60)=0,"",ROUND(D46/SUMIF($B$12:$B$60,B46,$D$12:$D$60),4))</f>
        <v/>
      </c>
      <c r="F46" s="108">
        <v>2.0118E-2</v>
      </c>
      <c r="G46" s="71">
        <f t="shared" si="29"/>
        <v>1</v>
      </c>
      <c r="H46" s="72">
        <f t="shared" si="30"/>
        <v>0.7</v>
      </c>
      <c r="I46" s="3">
        <f t="shared" si="31"/>
        <v>4</v>
      </c>
      <c r="J46" s="3">
        <f t="shared" ca="1" si="32"/>
        <v>0</v>
      </c>
      <c r="K46" s="3">
        <f t="shared" si="33"/>
        <v>0</v>
      </c>
      <c r="L46" s="73">
        <f>IF(1+SUMPRODUCT(($B$12:$B$60=B46)*($K$12:$K$60&gt;K46))&lt;=I46,0,K46)</f>
        <v>0</v>
      </c>
      <c r="M46" s="110">
        <v>0</v>
      </c>
      <c r="N46" s="74"/>
      <c r="O46" s="75">
        <f t="shared" si="34"/>
        <v>0</v>
      </c>
      <c r="P46" s="114">
        <f t="shared" si="7"/>
        <v>0</v>
      </c>
      <c r="Q46" s="115">
        <f t="shared" si="8"/>
        <v>0</v>
      </c>
      <c r="R46" s="78" t="str">
        <f t="shared" si="35"/>
        <v/>
      </c>
      <c r="S46" s="79">
        <f t="shared" si="9"/>
        <v>0</v>
      </c>
      <c r="T46" s="107"/>
      <c r="U46" s="113"/>
    </row>
    <row r="47" spans="1:21" ht="15" customHeight="1" x14ac:dyDescent="0.5">
      <c r="A47" s="46"/>
      <c r="B47" s="67" t="s">
        <v>3</v>
      </c>
      <c r="C47" s="68">
        <v>375</v>
      </c>
      <c r="D47" s="69"/>
      <c r="E47" s="70" t="str">
        <f>IF(SUMIF($B$12:$B$60,B47,$D$12:$D$60)=0,"",ROUND(D47/SUMIF($B$12:$B$60,B47,$D$12:$D$60),4))</f>
        <v/>
      </c>
      <c r="F47" s="108">
        <v>4.0350999999999998E-2</v>
      </c>
      <c r="G47" s="71">
        <f t="shared" si="29"/>
        <v>1</v>
      </c>
      <c r="H47" s="72">
        <f t="shared" si="30"/>
        <v>0.7</v>
      </c>
      <c r="I47" s="3">
        <f t="shared" si="31"/>
        <v>4</v>
      </c>
      <c r="J47" s="3">
        <f t="shared" ca="1" si="32"/>
        <v>0</v>
      </c>
      <c r="K47" s="3">
        <f t="shared" si="33"/>
        <v>0</v>
      </c>
      <c r="L47" s="73">
        <f>IF(1+SUMPRODUCT(($B$12:$B$60=B47)*($K$12:$K$60&gt;K47))&lt;=I47,0,K47)</f>
        <v>0</v>
      </c>
      <c r="M47" s="110">
        <v>0.20295099999999999</v>
      </c>
      <c r="N47" s="74"/>
      <c r="O47" s="75">
        <f t="shared" si="34"/>
        <v>0</v>
      </c>
      <c r="P47" s="114">
        <f t="shared" si="7"/>
        <v>0.23339364999999998</v>
      </c>
      <c r="Q47" s="115">
        <f t="shared" si="8"/>
        <v>0.17250834999999998</v>
      </c>
      <c r="R47" s="78">
        <f t="shared" si="35"/>
        <v>0.17250834999999998</v>
      </c>
      <c r="S47" s="79">
        <f t="shared" si="9"/>
        <v>0</v>
      </c>
      <c r="T47" s="107"/>
      <c r="U47" s="113"/>
    </row>
    <row r="48" spans="1:21" ht="15" customHeight="1" x14ac:dyDescent="0.5">
      <c r="A48" s="46"/>
      <c r="B48" s="67" t="s">
        <v>3</v>
      </c>
      <c r="C48" s="68">
        <v>377</v>
      </c>
      <c r="D48" s="69"/>
      <c r="E48" s="70" t="str">
        <f>IF(SUMIF($B$12:$B$60,B48,$D$12:$D$60)=0,"",ROUND(D48/SUMIF($B$12:$B$60,B48,$D$12:$D$60),4))</f>
        <v/>
      </c>
      <c r="F48" s="108">
        <v>1.6638E-2</v>
      </c>
      <c r="G48" s="71">
        <f t="shared" si="29"/>
        <v>1</v>
      </c>
      <c r="H48" s="72">
        <f t="shared" si="30"/>
        <v>0.7</v>
      </c>
      <c r="I48" s="3">
        <f t="shared" si="31"/>
        <v>4</v>
      </c>
      <c r="J48" s="3">
        <f t="shared" ca="1" si="32"/>
        <v>0</v>
      </c>
      <c r="K48" s="3">
        <f t="shared" si="33"/>
        <v>0</v>
      </c>
      <c r="L48" s="73">
        <f>IF(1+SUMPRODUCT(($B$12:$B$60=B48)*($K$12:$K$60&gt;K48))&lt;=I48,0,K48)</f>
        <v>0</v>
      </c>
      <c r="M48" s="110">
        <v>0</v>
      </c>
      <c r="N48" s="74"/>
      <c r="O48" s="75">
        <f t="shared" si="34"/>
        <v>0</v>
      </c>
      <c r="P48" s="114">
        <f t="shared" si="7"/>
        <v>0</v>
      </c>
      <c r="Q48" s="115">
        <f t="shared" si="8"/>
        <v>0</v>
      </c>
      <c r="R48" s="78" t="str">
        <f t="shared" si="35"/>
        <v/>
      </c>
      <c r="S48" s="79">
        <f t="shared" si="9"/>
        <v>0</v>
      </c>
      <c r="T48" s="107"/>
      <c r="U48" s="113"/>
    </row>
    <row r="49" spans="1:21" ht="15" customHeight="1" x14ac:dyDescent="0.5">
      <c r="A49" s="46"/>
      <c r="B49" s="67" t="s">
        <v>3</v>
      </c>
      <c r="C49" s="68">
        <v>378</v>
      </c>
      <c r="D49" s="69"/>
      <c r="E49" s="70" t="str">
        <f>IF(SUMIF($B$12:$B$60,B49,$D$12:$D$60)=0,"",ROUND(D49/SUMIF($B$12:$B$60,B49,$D$12:$D$60),4))</f>
        <v/>
      </c>
      <c r="F49" s="108">
        <v>3.3527000000000001E-2</v>
      </c>
      <c r="G49" s="71">
        <f t="shared" si="29"/>
        <v>1</v>
      </c>
      <c r="H49" s="72">
        <f t="shared" si="30"/>
        <v>0.7</v>
      </c>
      <c r="I49" s="3">
        <f t="shared" si="31"/>
        <v>4</v>
      </c>
      <c r="J49" s="3">
        <f t="shared" ca="1" si="32"/>
        <v>0</v>
      </c>
      <c r="K49" s="3">
        <f t="shared" si="33"/>
        <v>0</v>
      </c>
      <c r="L49" s="73">
        <f>IF(1+SUMPRODUCT(($B$12:$B$60=B49)*($K$12:$K$60&gt;K49))&lt;=I49,0,K49)</f>
        <v>0</v>
      </c>
      <c r="M49" s="110">
        <v>0.15945300000000001</v>
      </c>
      <c r="N49" s="74"/>
      <c r="O49" s="75">
        <f t="shared" si="34"/>
        <v>0</v>
      </c>
      <c r="P49" s="114">
        <f t="shared" si="7"/>
        <v>0.18337095</v>
      </c>
      <c r="Q49" s="115">
        <f t="shared" si="8"/>
        <v>0.13553505000000002</v>
      </c>
      <c r="R49" s="78">
        <f t="shared" si="35"/>
        <v>0.13553505000000002</v>
      </c>
      <c r="S49" s="79">
        <f t="shared" si="9"/>
        <v>0</v>
      </c>
      <c r="T49" s="107"/>
      <c r="U49" s="113"/>
    </row>
    <row r="50" spans="1:21" ht="15" customHeight="1" x14ac:dyDescent="0.5">
      <c r="A50" s="46"/>
      <c r="B50" s="67" t="s">
        <v>3</v>
      </c>
      <c r="C50" s="68">
        <v>384</v>
      </c>
      <c r="D50" s="69"/>
      <c r="E50" s="70" t="str">
        <f>IF(SUMIF($B$12:$B$60,B50,$D$12:$D$60)=0,"",ROUND(D50/SUMIF($B$12:$B$60,B50,$D$12:$D$60),4))</f>
        <v/>
      </c>
      <c r="F50" s="108">
        <v>3.3427999999999999E-2</v>
      </c>
      <c r="G50" s="71">
        <f t="shared" si="29"/>
        <v>1</v>
      </c>
      <c r="H50" s="72">
        <f t="shared" si="30"/>
        <v>0.7</v>
      </c>
      <c r="I50" s="3">
        <f t="shared" si="31"/>
        <v>4</v>
      </c>
      <c r="J50" s="3">
        <f t="shared" ca="1" si="32"/>
        <v>0</v>
      </c>
      <c r="K50" s="3">
        <f t="shared" si="33"/>
        <v>0</v>
      </c>
      <c r="L50" s="73">
        <f>IF(1+SUMPRODUCT(($B$12:$B$60=B50)*($K$12:$K$60&gt;K50))&lt;=I50,0,K50)</f>
        <v>0</v>
      </c>
      <c r="M50" s="110">
        <v>0</v>
      </c>
      <c r="N50" s="74"/>
      <c r="O50" s="75">
        <f t="shared" si="34"/>
        <v>0</v>
      </c>
      <c r="P50" s="114">
        <f t="shared" si="7"/>
        <v>0</v>
      </c>
      <c r="Q50" s="115">
        <f t="shared" si="8"/>
        <v>0</v>
      </c>
      <c r="R50" s="78" t="str">
        <f t="shared" si="35"/>
        <v/>
      </c>
      <c r="S50" s="79">
        <f t="shared" si="9"/>
        <v>0</v>
      </c>
      <c r="T50" s="107"/>
      <c r="U50" s="113"/>
    </row>
    <row r="51" spans="1:21" ht="15" customHeight="1" x14ac:dyDescent="0.5">
      <c r="A51" s="46"/>
      <c r="B51" s="67" t="s">
        <v>3</v>
      </c>
      <c r="C51" s="68">
        <v>385</v>
      </c>
      <c r="D51" s="69"/>
      <c r="E51" s="70" t="str">
        <f>IF(SUMIF($B$12:$B$60,B51,$D$12:$D$60)=0,"",ROUND(D51/SUMIF($B$12:$B$60,B51,$D$12:$D$60),4))</f>
        <v/>
      </c>
      <c r="F51" s="108">
        <v>2.4688000000000002E-2</v>
      </c>
      <c r="G51" s="71">
        <f t="shared" si="29"/>
        <v>1</v>
      </c>
      <c r="H51" s="72">
        <f t="shared" si="30"/>
        <v>0.7</v>
      </c>
      <c r="I51" s="3">
        <f t="shared" si="31"/>
        <v>4</v>
      </c>
      <c r="J51" s="3">
        <f t="shared" ca="1" si="32"/>
        <v>0</v>
      </c>
      <c r="K51" s="3">
        <f t="shared" si="33"/>
        <v>0</v>
      </c>
      <c r="L51" s="73">
        <f>IF(1+SUMPRODUCT(($B$12:$B$60=B51)*($K$12:$K$60&gt;K51))&lt;=I51,0,K51)</f>
        <v>0</v>
      </c>
      <c r="M51" s="110">
        <v>0.44363900000000001</v>
      </c>
      <c r="N51" s="74"/>
      <c r="O51" s="75">
        <f t="shared" si="34"/>
        <v>0</v>
      </c>
      <c r="P51" s="114">
        <f t="shared" si="7"/>
        <v>0.51018484999999991</v>
      </c>
      <c r="Q51" s="115">
        <f t="shared" si="8"/>
        <v>0.37709314999999999</v>
      </c>
      <c r="R51" s="78">
        <f t="shared" si="35"/>
        <v>0.37709314999999999</v>
      </c>
      <c r="S51" s="79">
        <f t="shared" si="9"/>
        <v>0</v>
      </c>
      <c r="T51" s="107"/>
      <c r="U51" s="113"/>
    </row>
    <row r="52" spans="1:21" ht="15" customHeight="1" x14ac:dyDescent="0.5">
      <c r="A52" s="46"/>
      <c r="B52" s="67" t="s">
        <v>3</v>
      </c>
      <c r="C52" s="68">
        <v>388</v>
      </c>
      <c r="D52" s="69"/>
      <c r="E52" s="70" t="str">
        <f>IF(SUMIF($B$12:$B$60,B52,$D$12:$D$60)=0,"",ROUND(D52/SUMIF($B$12:$B$60,B52,$D$12:$D$60),4))</f>
        <v/>
      </c>
      <c r="F52" s="108">
        <v>1.2083999999999999E-2</v>
      </c>
      <c r="G52" s="71">
        <f t="shared" si="29"/>
        <v>1</v>
      </c>
      <c r="H52" s="72">
        <f t="shared" si="30"/>
        <v>0.7</v>
      </c>
      <c r="I52" s="3">
        <f t="shared" si="31"/>
        <v>4</v>
      </c>
      <c r="J52" s="3">
        <f t="shared" ca="1" si="32"/>
        <v>0</v>
      </c>
      <c r="K52" s="3">
        <f t="shared" si="33"/>
        <v>0</v>
      </c>
      <c r="L52" s="73">
        <f>IF(1+SUMPRODUCT(($B$12:$B$60=B52)*($K$12:$K$60&gt;K52))&lt;=I52,0,K52)</f>
        <v>0</v>
      </c>
      <c r="M52" s="110">
        <v>0.20705399999999999</v>
      </c>
      <c r="N52" s="74"/>
      <c r="O52" s="75">
        <f t="shared" si="34"/>
        <v>0</v>
      </c>
      <c r="P52" s="114">
        <f t="shared" si="7"/>
        <v>0.23811209999999997</v>
      </c>
      <c r="Q52" s="115">
        <f t="shared" si="8"/>
        <v>0.17599589999999998</v>
      </c>
      <c r="R52" s="78">
        <f t="shared" si="35"/>
        <v>0.17599589999999998</v>
      </c>
      <c r="S52" s="79">
        <f t="shared" si="9"/>
        <v>0</v>
      </c>
      <c r="T52" s="107"/>
      <c r="U52" s="113"/>
    </row>
    <row r="53" spans="1:21" ht="15" customHeight="1" x14ac:dyDescent="0.5">
      <c r="A53" s="46"/>
      <c r="B53" s="67" t="s">
        <v>3</v>
      </c>
      <c r="C53" s="68">
        <v>389</v>
      </c>
      <c r="D53" s="69"/>
      <c r="E53" s="70" t="str">
        <f>IF(SUMIF($B$12:$B$60,B53,$D$12:$D$60)=0,"",ROUND(D53/SUMIF($B$12:$B$60,B53,$D$12:$D$60),4))</f>
        <v/>
      </c>
      <c r="F53" s="108">
        <v>2.5447000000000001E-2</v>
      </c>
      <c r="G53" s="71">
        <f t="shared" si="29"/>
        <v>1</v>
      </c>
      <c r="H53" s="72">
        <f t="shared" si="30"/>
        <v>0.7</v>
      </c>
      <c r="I53" s="3">
        <f t="shared" si="31"/>
        <v>4</v>
      </c>
      <c r="J53" s="3">
        <f t="shared" ca="1" si="32"/>
        <v>0</v>
      </c>
      <c r="K53" s="3">
        <f t="shared" si="33"/>
        <v>0</v>
      </c>
      <c r="L53" s="73">
        <f>IF(1+SUMPRODUCT(($B$12:$B$60=B53)*($K$12:$K$60&gt;K53))&lt;=I53,0,K53)</f>
        <v>0</v>
      </c>
      <c r="M53" s="110">
        <v>0.36072799999999999</v>
      </c>
      <c r="N53" s="74"/>
      <c r="O53" s="75">
        <f t="shared" si="34"/>
        <v>0</v>
      </c>
      <c r="P53" s="114">
        <f t="shared" si="7"/>
        <v>0.41483719999999996</v>
      </c>
      <c r="Q53" s="115">
        <f t="shared" si="8"/>
        <v>0.30661879999999997</v>
      </c>
      <c r="R53" s="78">
        <f t="shared" si="35"/>
        <v>0.30661879999999997</v>
      </c>
      <c r="S53" s="79">
        <f t="shared" si="9"/>
        <v>0</v>
      </c>
      <c r="T53" s="107"/>
      <c r="U53" s="113"/>
    </row>
    <row r="54" spans="1:21" ht="15" customHeight="1" x14ac:dyDescent="0.5">
      <c r="A54" s="46"/>
      <c r="B54" s="67" t="s">
        <v>3</v>
      </c>
      <c r="C54" s="68">
        <v>393</v>
      </c>
      <c r="D54" s="69"/>
      <c r="E54" s="70" t="str">
        <f>IF(SUMIF($B$12:$B$60,B54,$D$12:$D$60)=0,"",ROUND(D54/SUMIF($B$12:$B$60,B54,$D$12:$D$60),4))</f>
        <v/>
      </c>
      <c r="F54" s="108">
        <v>9.9109999999999997E-3</v>
      </c>
      <c r="G54" s="71">
        <f t="shared" si="29"/>
        <v>1</v>
      </c>
      <c r="H54" s="72">
        <f t="shared" si="30"/>
        <v>0.7</v>
      </c>
      <c r="I54" s="3">
        <f t="shared" si="31"/>
        <v>4</v>
      </c>
      <c r="J54" s="3">
        <f t="shared" ca="1" si="32"/>
        <v>0</v>
      </c>
      <c r="K54" s="3">
        <f t="shared" si="33"/>
        <v>0</v>
      </c>
      <c r="L54" s="73">
        <f>IF(1+SUMPRODUCT(($B$12:$B$60=B54)*($K$12:$K$60&gt;K54))&lt;=I54,0,K54)</f>
        <v>0</v>
      </c>
      <c r="M54" s="110">
        <v>0.34114100000000003</v>
      </c>
      <c r="N54" s="74"/>
      <c r="O54" s="75">
        <f t="shared" si="34"/>
        <v>0</v>
      </c>
      <c r="P54" s="114">
        <f t="shared" si="7"/>
        <v>0.39231215000000003</v>
      </c>
      <c r="Q54" s="115">
        <f t="shared" si="8"/>
        <v>0.28996985000000003</v>
      </c>
      <c r="R54" s="78">
        <f t="shared" si="35"/>
        <v>0.28996985000000003</v>
      </c>
      <c r="S54" s="79">
        <f t="shared" si="9"/>
        <v>0</v>
      </c>
      <c r="T54" s="107"/>
      <c r="U54" s="113"/>
    </row>
    <row r="55" spans="1:21" ht="15" customHeight="1" x14ac:dyDescent="0.5">
      <c r="A55" s="46"/>
      <c r="B55" s="67" t="s">
        <v>3</v>
      </c>
      <c r="C55" s="68">
        <v>394</v>
      </c>
      <c r="D55" s="69"/>
      <c r="E55" s="70" t="str">
        <f>IF(SUMIF($B$12:$B$60,B55,$D$12:$D$60)=0,"",ROUND(D55/SUMIF($B$12:$B$60,B55,$D$12:$D$60),4))</f>
        <v/>
      </c>
      <c r="F55" s="108">
        <v>5.953E-3</v>
      </c>
      <c r="G55" s="71">
        <f t="shared" si="29"/>
        <v>1</v>
      </c>
      <c r="H55" s="72">
        <f t="shared" si="30"/>
        <v>0.7</v>
      </c>
      <c r="I55" s="3">
        <f t="shared" si="31"/>
        <v>4</v>
      </c>
      <c r="J55" s="3">
        <f t="shared" ca="1" si="32"/>
        <v>0</v>
      </c>
      <c r="K55" s="3">
        <f t="shared" si="33"/>
        <v>0</v>
      </c>
      <c r="L55" s="73">
        <f>IF(1+SUMPRODUCT(($B$12:$B$60=B55)*($K$12:$K$60&gt;K55))&lt;=I55,0,K55)</f>
        <v>0</v>
      </c>
      <c r="M55" s="110">
        <v>0.40100799999999998</v>
      </c>
      <c r="N55" s="74"/>
      <c r="O55" s="75">
        <f t="shared" si="34"/>
        <v>0</v>
      </c>
      <c r="P55" s="114">
        <f t="shared" si="7"/>
        <v>0.46115919999999994</v>
      </c>
      <c r="Q55" s="115">
        <f t="shared" si="8"/>
        <v>0.34085679999999996</v>
      </c>
      <c r="R55" s="78">
        <f t="shared" si="35"/>
        <v>0.34085679999999996</v>
      </c>
      <c r="S55" s="79">
        <f t="shared" si="9"/>
        <v>0</v>
      </c>
      <c r="T55" s="107"/>
      <c r="U55" s="113"/>
    </row>
    <row r="56" spans="1:21" ht="15" customHeight="1" x14ac:dyDescent="0.5">
      <c r="A56" s="46"/>
      <c r="B56" s="67" t="s">
        <v>3</v>
      </c>
      <c r="C56" s="68">
        <v>396</v>
      </c>
      <c r="D56" s="69"/>
      <c r="E56" s="70" t="str">
        <f>IF(SUMIF($B$12:$B$60,B56,$D$12:$D$60)=0,"",ROUND(D56/SUMIF($B$12:$B$60,B56,$D$12:$D$60),4))</f>
        <v/>
      </c>
      <c r="F56" s="108">
        <v>4.4141E-2</v>
      </c>
      <c r="G56" s="71">
        <f t="shared" si="29"/>
        <v>1</v>
      </c>
      <c r="H56" s="72">
        <f t="shared" si="30"/>
        <v>0.7</v>
      </c>
      <c r="I56" s="3">
        <f t="shared" si="31"/>
        <v>4</v>
      </c>
      <c r="J56" s="3">
        <f t="shared" ca="1" si="32"/>
        <v>0</v>
      </c>
      <c r="K56" s="3">
        <f t="shared" si="33"/>
        <v>0</v>
      </c>
      <c r="L56" s="73">
        <f>IF(1+SUMPRODUCT(($B$12:$B$60=B56)*($K$12:$K$60&gt;K56))&lt;=I56,0,K56)</f>
        <v>0</v>
      </c>
      <c r="M56" s="110">
        <v>0.42947800000000003</v>
      </c>
      <c r="N56" s="74"/>
      <c r="O56" s="75">
        <f t="shared" si="34"/>
        <v>0</v>
      </c>
      <c r="P56" s="114">
        <f t="shared" si="7"/>
        <v>0.4938997</v>
      </c>
      <c r="Q56" s="115">
        <f t="shared" si="8"/>
        <v>0.3650563</v>
      </c>
      <c r="R56" s="78">
        <f t="shared" si="35"/>
        <v>0.3650563</v>
      </c>
      <c r="S56" s="79">
        <f t="shared" si="9"/>
        <v>0</v>
      </c>
      <c r="T56" s="107"/>
      <c r="U56" s="113"/>
    </row>
    <row r="57" spans="1:21" ht="15" customHeight="1" x14ac:dyDescent="0.5">
      <c r="A57" s="46"/>
      <c r="B57" s="67" t="s">
        <v>3</v>
      </c>
      <c r="C57" s="68">
        <v>398</v>
      </c>
      <c r="D57" s="69"/>
      <c r="E57" s="70" t="str">
        <f>IF(SUMIF($B$12:$B$60,B57,$D$12:$D$60)=0,"",ROUND(D57/SUMIF($B$12:$B$60,B57,$D$12:$D$60),4))</f>
        <v/>
      </c>
      <c r="F57" s="108">
        <v>3.5263999999999997E-2</v>
      </c>
      <c r="G57" s="71">
        <f t="shared" si="29"/>
        <v>1</v>
      </c>
      <c r="H57" s="72">
        <f t="shared" si="30"/>
        <v>0.7</v>
      </c>
      <c r="I57" s="3">
        <f t="shared" si="31"/>
        <v>4</v>
      </c>
      <c r="J57" s="3">
        <f t="shared" ca="1" si="32"/>
        <v>0</v>
      </c>
      <c r="K57" s="3">
        <f t="shared" si="33"/>
        <v>0</v>
      </c>
      <c r="L57" s="73">
        <f>IF(1+SUMPRODUCT(($B$12:$B$60=B57)*($K$12:$K$60&gt;K57))&lt;=I57,0,K57)</f>
        <v>0</v>
      </c>
      <c r="M57" s="110">
        <v>0.386156</v>
      </c>
      <c r="N57" s="74"/>
      <c r="O57" s="75">
        <f t="shared" si="34"/>
        <v>0</v>
      </c>
      <c r="P57" s="114">
        <f t="shared" si="7"/>
        <v>0.44407939999999996</v>
      </c>
      <c r="Q57" s="115">
        <f t="shared" si="8"/>
        <v>0.32823259999999999</v>
      </c>
      <c r="R57" s="78">
        <f t="shared" si="35"/>
        <v>0.32823259999999999</v>
      </c>
      <c r="S57" s="79">
        <f t="shared" si="9"/>
        <v>0</v>
      </c>
      <c r="T57" s="107"/>
      <c r="U57" s="113"/>
    </row>
    <row r="58" spans="1:21" ht="15" customHeight="1" x14ac:dyDescent="0.5">
      <c r="A58" s="46"/>
      <c r="B58" s="67" t="s">
        <v>3</v>
      </c>
      <c r="C58" s="68">
        <v>402</v>
      </c>
      <c r="D58" s="69"/>
      <c r="E58" s="70" t="str">
        <f>IF(SUMIF($B$12:$B$60,B58,$D$12:$D$60)=0,"",ROUND(D58/SUMIF($B$12:$B$60,B58,$D$12:$D$60),4))</f>
        <v/>
      </c>
      <c r="F58" s="108">
        <v>1.4493000000000001E-2</v>
      </c>
      <c r="G58" s="71">
        <f t="shared" si="29"/>
        <v>1</v>
      </c>
      <c r="H58" s="72">
        <f t="shared" si="30"/>
        <v>0.7</v>
      </c>
      <c r="I58" s="3">
        <f t="shared" si="31"/>
        <v>4</v>
      </c>
      <c r="J58" s="3">
        <f t="shared" ca="1" si="32"/>
        <v>0</v>
      </c>
      <c r="K58" s="3">
        <f t="shared" si="33"/>
        <v>0</v>
      </c>
      <c r="L58" s="73">
        <f>IF(1+SUMPRODUCT(($B$12:$B$60=B58)*($K$12:$K$60&gt;K58))&lt;=I58,0,K58)</f>
        <v>0</v>
      </c>
      <c r="M58" s="110">
        <v>0.53250299999999995</v>
      </c>
      <c r="N58" s="74"/>
      <c r="O58" s="75">
        <f t="shared" si="34"/>
        <v>0</v>
      </c>
      <c r="P58" s="114">
        <f t="shared" si="7"/>
        <v>0.61237844999999991</v>
      </c>
      <c r="Q58" s="115">
        <f t="shared" si="8"/>
        <v>0.45262754999999993</v>
      </c>
      <c r="R58" s="78">
        <f t="shared" si="35"/>
        <v>0.45262754999999993</v>
      </c>
      <c r="S58" s="79">
        <f t="shared" si="9"/>
        <v>0</v>
      </c>
      <c r="T58" s="107"/>
      <c r="U58" s="113"/>
    </row>
    <row r="59" spans="1:21" ht="15" customHeight="1" x14ac:dyDescent="0.5">
      <c r="A59" s="46"/>
      <c r="B59" s="67" t="s">
        <v>3</v>
      </c>
      <c r="C59" s="68">
        <v>403</v>
      </c>
      <c r="D59" s="69"/>
      <c r="E59" s="70" t="str">
        <f>IF(SUMIF($B$12:$B$60,B59,$D$12:$D$60)=0,"",ROUND(D59/SUMIF($B$12:$B$60,B59,$D$12:$D$60),4))</f>
        <v/>
      </c>
      <c r="F59" s="108">
        <v>3.0977000000000001E-2</v>
      </c>
      <c r="G59" s="71">
        <f t="shared" si="29"/>
        <v>1</v>
      </c>
      <c r="H59" s="72">
        <f t="shared" si="30"/>
        <v>0.7</v>
      </c>
      <c r="I59" s="3">
        <f t="shared" si="31"/>
        <v>4</v>
      </c>
      <c r="J59" s="3">
        <f t="shared" ca="1" si="32"/>
        <v>0</v>
      </c>
      <c r="K59" s="3">
        <f t="shared" si="33"/>
        <v>0</v>
      </c>
      <c r="L59" s="73">
        <f>IF(1+SUMPRODUCT(($B$12:$B$60=B59)*($K$12:$K$60&gt;K59))&lt;=I59,0,K59)</f>
        <v>0</v>
      </c>
      <c r="M59" s="110">
        <v>0.49030800000000002</v>
      </c>
      <c r="N59" s="74"/>
      <c r="O59" s="75">
        <f t="shared" si="34"/>
        <v>0</v>
      </c>
      <c r="P59" s="114">
        <f t="shared" ref="P59:P60" si="46">MIN(1,M59*(1+$P$6))</f>
        <v>0.56385419999999997</v>
      </c>
      <c r="Q59" s="115">
        <f t="shared" ref="Q59:Q60" si="47">MAX(0,M59*(1-$P$6))</f>
        <v>0.41676180000000002</v>
      </c>
      <c r="R59" s="78">
        <f t="shared" si="35"/>
        <v>0.41676180000000002</v>
      </c>
      <c r="S59" s="79">
        <f t="shared" si="9"/>
        <v>0</v>
      </c>
      <c r="T59" s="107"/>
      <c r="U59" s="113"/>
    </row>
    <row r="60" spans="1:21" ht="15" customHeight="1" x14ac:dyDescent="0.5">
      <c r="A60" s="46"/>
      <c r="B60" s="88" t="s">
        <v>3</v>
      </c>
      <c r="C60" s="89">
        <v>404</v>
      </c>
      <c r="D60" s="90"/>
      <c r="E60" s="91" t="str">
        <f>IF(SUMIF($B$12:$B$60,B60,$D$12:$D$60)=0,"",ROUND(D60/SUMIF($B$12:$B$60,B60,$D$12:$D$60),4))</f>
        <v/>
      </c>
      <c r="F60" s="109">
        <v>1.6641E-2</v>
      </c>
      <c r="G60" s="92">
        <f t="shared" si="29"/>
        <v>1</v>
      </c>
      <c r="H60" s="93">
        <f t="shared" si="30"/>
        <v>0.7</v>
      </c>
      <c r="I60" s="94">
        <f t="shared" si="31"/>
        <v>4</v>
      </c>
      <c r="J60" s="94">
        <f t="shared" ca="1" si="32"/>
        <v>0</v>
      </c>
      <c r="K60" s="94">
        <f t="shared" si="33"/>
        <v>0</v>
      </c>
      <c r="L60" s="95">
        <f>IF(1+SUMPRODUCT(($B$12:$B$60=B60)*($K$12:$K$60&gt;K60))&lt;=I60,0,K60)</f>
        <v>0</v>
      </c>
      <c r="M60" s="111">
        <v>0.33420499999999997</v>
      </c>
      <c r="N60" s="96"/>
      <c r="O60" s="97">
        <f t="shared" si="34"/>
        <v>0</v>
      </c>
      <c r="P60" s="116">
        <f t="shared" si="46"/>
        <v>0.38433574999999992</v>
      </c>
      <c r="Q60" s="117">
        <f t="shared" si="47"/>
        <v>0.28407424999999997</v>
      </c>
      <c r="R60" s="98">
        <f t="shared" si="35"/>
        <v>0.28407424999999997</v>
      </c>
      <c r="S60" s="99">
        <f t="shared" si="9"/>
        <v>0</v>
      </c>
      <c r="T60" s="107"/>
      <c r="U60" s="113"/>
    </row>
    <row r="61" spans="1:21" ht="15" customHeight="1" x14ac:dyDescent="0.5">
      <c r="A61" s="46"/>
      <c r="B61" s="2"/>
      <c r="C61" s="3"/>
      <c r="D61" s="3"/>
      <c r="E61" s="3"/>
      <c r="F61" s="3"/>
      <c r="G61" s="100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21" ht="15" customHeight="1" x14ac:dyDescent="0.5">
      <c r="A62" s="46"/>
      <c r="B62" s="101" t="s">
        <v>32</v>
      </c>
      <c r="C62" s="3"/>
      <c r="D62" s="3"/>
      <c r="E62" s="3"/>
      <c r="F62" s="3"/>
      <c r="G62" s="100"/>
      <c r="H62" s="3"/>
      <c r="I62" s="3"/>
      <c r="J62" s="3"/>
      <c r="K62" s="3"/>
      <c r="L62" s="5"/>
      <c r="M62" s="6"/>
      <c r="N62" s="6"/>
      <c r="O62" s="6"/>
      <c r="P62" s="6"/>
      <c r="Q62" s="6"/>
      <c r="R62" s="6"/>
      <c r="S62" s="6"/>
    </row>
    <row r="63" spans="1:21" ht="15" customHeight="1" x14ac:dyDescent="0.5">
      <c r="A63" s="46"/>
      <c r="B63" s="2" t="s">
        <v>3</v>
      </c>
      <c r="C63" s="68"/>
      <c r="D63" s="3">
        <f>SUMIF($B$12:$B$60,$B63,D$12:D$60)</f>
        <v>0</v>
      </c>
      <c r="E63" s="72"/>
      <c r="F63" s="72"/>
      <c r="G63" s="102"/>
      <c r="H63" s="3"/>
      <c r="I63" s="3"/>
      <c r="J63" s="3"/>
      <c r="K63" s="3"/>
      <c r="L63" s="103">
        <f>SUMIF($B$12:$B$60,$B63,L$12:L$60)</f>
        <v>0</v>
      </c>
      <c r="M63" s="104"/>
      <c r="N63" s="104"/>
      <c r="O63" s="104"/>
      <c r="P63" s="104"/>
      <c r="Q63" s="104"/>
    </row>
    <row r="64" spans="1:21" ht="15" customHeight="1" x14ac:dyDescent="0.5">
      <c r="A64" s="46"/>
      <c r="B64" s="2" t="s">
        <v>4</v>
      </c>
      <c r="C64" s="68"/>
      <c r="D64" s="3">
        <f>SUMIF($B$12:$B$60,$B64,D$12:D$60)</f>
        <v>0</v>
      </c>
      <c r="E64" s="72"/>
      <c r="F64" s="72"/>
      <c r="G64" s="102"/>
      <c r="H64" s="3"/>
      <c r="I64" s="3"/>
      <c r="J64" s="3"/>
      <c r="K64" s="3"/>
      <c r="L64" s="103">
        <f>SUMIF($B$12:$B$60,$B64,L$12:L$60)</f>
        <v>0</v>
      </c>
      <c r="M64" s="104"/>
      <c r="N64" s="104"/>
      <c r="O64" s="104"/>
      <c r="P64" s="104"/>
      <c r="Q64" s="104"/>
    </row>
    <row r="65" spans="1:12" ht="15" customHeight="1" x14ac:dyDescent="0.5">
      <c r="A65" s="46"/>
      <c r="B65" s="2"/>
      <c r="C65" s="3"/>
      <c r="D65" s="3"/>
      <c r="E65" s="3"/>
      <c r="F65" s="3"/>
      <c r="G65" s="100"/>
      <c r="H65" s="3"/>
      <c r="I65" s="3"/>
      <c r="J65" s="3"/>
      <c r="K65" s="3"/>
      <c r="L65" s="5"/>
    </row>
    <row r="66" spans="1:12" x14ac:dyDescent="0.35">
      <c r="B66" s="2" t="s">
        <v>5</v>
      </c>
      <c r="C66" s="68"/>
      <c r="D66" s="3">
        <f>SUM(D63:D64)</f>
        <v>0</v>
      </c>
      <c r="E66" s="72"/>
      <c r="F66" s="72"/>
      <c r="G66" s="102"/>
      <c r="H66" s="3"/>
      <c r="I66" s="3"/>
      <c r="J66" s="3"/>
      <c r="K66" s="3"/>
      <c r="L66" s="103">
        <f>SUM(L63:L64)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6447BE-2333-49A2-A85E-D502761AC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Chloe Spurgeon</cp:lastModifiedBy>
  <dcterms:created xsi:type="dcterms:W3CDTF">2022-04-05T10:34:09Z</dcterms:created>
  <dcterms:modified xsi:type="dcterms:W3CDTF">2025-04-17T05:25:00Z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2023-10-24T14:10:26Z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